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ssumptions" sheetId="2" state="visible" r:id="rId4"/>
    <sheet name="Phases" sheetId="3" state="visible" r:id="rId5"/>
    <sheet name="Labor" sheetId="4" state="visible" r:id="rId6"/>
    <sheet name="Expenses" sheetId="5" state="visible" r:id="rId7"/>
    <sheet name="Summary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Standard planning basis for one full-time equivalent per year. Adjust to your organization.</t>
        </r>
      </text>
    </comment>
    <comment ref="B7" authorId="0">
      <text>
        <r>
          <rPr>
            <sz val="10"/>
            <rFont val="Arial"/>
            <family val="2"/>
          </rPr>
          <t xml:space="preserve">Applied to total cost on the Summary tab.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2" authorId="0">
      <text>
        <r>
          <rPr>
            <sz val="10"/>
            <rFont val="Arial"/>
            <family val="2"/>
          </rPr>
          <t xml:space="preserve">Total column is FTE-years (total hours ÷ annual hours per FTE).</t>
        </r>
      </text>
    </comment>
  </commentList>
</comments>
</file>

<file path=xl/sharedStrings.xml><?xml version="1.0" encoding="utf-8"?>
<sst xmlns="http://schemas.openxmlformats.org/spreadsheetml/2006/main" count="224" uniqueCount="128">
  <si>
    <t xml:space="preserve">PlanX  ·  Free Project Estimation Template</t>
  </si>
  <si>
    <t xml:space="preserve">Model project cost, FTE and expense before approval — every number traceable to an input.</t>
  </si>
  <si>
    <t xml:space="preserve">What this is</t>
  </si>
  <si>
    <t xml:space="preserve">A lightweight, formula-driven planner that mirrors how PlanX (planxpm.com) builds a defensible estimate: a single place for assumptions, phases as the spine, hours-driven FTE math, and a time-phased cost &amp; FTE rollup by quarter. No macros, no add-ins — it works in any locked-down environment.</t>
  </si>
  <si>
    <t xml:space="preserve">How to use it</t>
  </si>
  <si>
    <t xml:space="preserve">1.  Assumptions tab — set your hours-per-FTE, contingency %, and the loaded hourly rate for each role.</t>
  </si>
  <si>
    <t xml:space="preserve">2.  Phases tab — list each project's phases with start and end dates (the spine of the plan).</t>
  </si>
  <si>
    <t xml:space="preserve">3.  Labor tab — enter hours per role, per phase, per quarter. FTE and cost are calculated for you.</t>
  </si>
  <si>
    <t xml:space="preserve">4.  Expenses tab — enter travel, capital, outside services and direct purchases by quarter.</t>
  </si>
  <si>
    <t xml:space="preserve">5.  Summary tab — read the time-phased cost &amp; FTE by quarter, a scenario view, and totals by project.</t>
  </si>
  <si>
    <t xml:space="preserve">Cell colour legend</t>
  </si>
  <si>
    <t xml:space="preserve">Blue text</t>
  </si>
  <si>
    <t xml:space="preserve">Your inputs — type over these.</t>
  </si>
  <si>
    <t xml:space="preserve">Yellow fill</t>
  </si>
  <si>
    <t xml:space="preserve">Key assumptions to set for your organization.</t>
  </si>
  <si>
    <t xml:space="preserve">Black text</t>
  </si>
  <si>
    <t xml:space="preserve">Calculated — leave alone; it updates automatically.</t>
  </si>
  <si>
    <t xml:space="preserve">Green text</t>
  </si>
  <si>
    <t xml:space="preserve">Pulled from another tab — leave alone.</t>
  </si>
  <si>
    <t xml:space="preserve">Sample data</t>
  </si>
  <si>
    <t xml:space="preserve">This workbook is pre-filled with two example projects (Series 7 Coolant Pump, Series 5 Pump) so you can see it working end to end. Replace the sample rows with your own — every total re-flows automatically.</t>
  </si>
  <si>
    <t xml:space="preserve">When the spreadsheet starts to strain</t>
  </si>
  <si>
    <t xml:space="preserve">This template shows the shape of a defensible estimate. But a spreadsheet can't reproduce itself on demand, can't trace a total back to its assumption in one click, and will happily cost a plan that exceeds capacity. PlanX does this same job live: every number decomposes to the row behind it, optimistic / expected / pessimistic scenarios and approval baselines are built in, and it refuses to render a plan that can't happen. When this file starts to sprawl across tabs, that's the signal to try PlanX.</t>
  </si>
  <si>
    <t xml:space="preserve">Get PlanX   →   planxpm.com</t>
  </si>
  <si>
    <t xml:space="preserve">Learn more about PlanX   →   planxpm.com</t>
  </si>
  <si>
    <t xml:space="preserve">Assumptions</t>
  </si>
  <si>
    <t xml:space="preserve">Everything in the model traces back to these inputs. Change a number here and the whole plan re-flows.</t>
  </si>
  <si>
    <t xml:space="preserve">Global settings</t>
  </si>
  <si>
    <t xml:space="preserve">Hours per FTE (annual)</t>
  </si>
  <si>
    <t xml:space="preserve">Hours per FTE (quarter)</t>
  </si>
  <si>
    <t xml:space="preserve">Contingency %</t>
  </si>
  <si>
    <t xml:space="preserve">Planning currency</t>
  </si>
  <si>
    <t xml:space="preserve">USD</t>
  </si>
  <si>
    <t xml:space="preserve">Roles &amp; loaded rates</t>
  </si>
  <si>
    <t xml:space="preserve">Role</t>
  </si>
  <si>
    <t xml:space="preserve">Loaded Rate ($/hr)</t>
  </si>
  <si>
    <t xml:space="preserve">Project Manager</t>
  </si>
  <si>
    <t xml:space="preserve">Design Engineer</t>
  </si>
  <si>
    <t xml:space="preserve">Test Engineer</t>
  </si>
  <si>
    <t xml:space="preserve">Quality Engineer</t>
  </si>
  <si>
    <t xml:space="preserve">Technician</t>
  </si>
  <si>
    <t xml:space="preserve">↑ Add roles in the blank rows above; the Labor tab looks up rates from this list.</t>
  </si>
  <si>
    <t xml:space="preserve">Phases</t>
  </si>
  <si>
    <t xml:space="preserve">The spine of the plan. Each project's phases with start and end dates; duration is calculated.</t>
  </si>
  <si>
    <t xml:space="preserve">Project</t>
  </si>
  <si>
    <t xml:space="preserve">Phase</t>
  </si>
  <si>
    <t xml:space="preserve">Start</t>
  </si>
  <si>
    <t xml:space="preserve">End</t>
  </si>
  <si>
    <t xml:space="preserve">Duration (wks)</t>
  </si>
  <si>
    <t xml:space="preserve">Notes</t>
  </si>
  <si>
    <t xml:space="preserve">Series 7 Coolant Pump</t>
  </si>
  <si>
    <t xml:space="preserve">Design</t>
  </si>
  <si>
    <t xml:space="preserve">Concept &amp; detailed design</t>
  </si>
  <si>
    <t xml:space="preserve">Prototype Build</t>
  </si>
  <si>
    <t xml:space="preserve">First articles</t>
  </si>
  <si>
    <t xml:space="preserve">Validation Testing</t>
  </si>
  <si>
    <t xml:space="preserve">Design validation</t>
  </si>
  <si>
    <t xml:space="preserve">Qualification</t>
  </si>
  <si>
    <t xml:space="preserve">Formal qualification</t>
  </si>
  <si>
    <t xml:space="preserve">Production Launch</t>
  </si>
  <si>
    <t xml:space="preserve">Ramp to production</t>
  </si>
  <si>
    <t xml:space="preserve">Series 5 Pump</t>
  </si>
  <si>
    <t xml:space="preserve">Design Update</t>
  </si>
  <si>
    <t xml:space="preserve">Carry-over redesign</t>
  </si>
  <si>
    <t xml:space="preserve">Production Readiness</t>
  </si>
  <si>
    <t xml:space="preserve">Line readiness</t>
  </si>
  <si>
    <t xml:space="preserve">Field Trial</t>
  </si>
  <si>
    <t xml:space="preserve">Customer field trial</t>
  </si>
  <si>
    <t xml:space="preserve">Labor  ·  Hours → FTE → Cost</t>
  </si>
  <si>
    <t xml:space="preserve">Enter hours per role, per phase, per quarter. Rate is looked up from Assumptions; FTE and cost calculate.</t>
  </si>
  <si>
    <t xml:space="preserve">Q1 2026
Hrs</t>
  </si>
  <si>
    <t xml:space="preserve">Q2 2026
Hrs</t>
  </si>
  <si>
    <t xml:space="preserve">Q3 2026
Hrs</t>
  </si>
  <si>
    <t xml:space="preserve">Q4 2026
Hrs</t>
  </si>
  <si>
    <t xml:space="preserve">Q1 2027
Hrs</t>
  </si>
  <si>
    <t xml:space="preserve">Q2 2027
Hrs</t>
  </si>
  <si>
    <t xml:space="preserve">Q3 2027
Hrs</t>
  </si>
  <si>
    <t xml:space="preserve">Q4 2027
Hrs</t>
  </si>
  <si>
    <t xml:space="preserve">Rate
$/hr</t>
  </si>
  <si>
    <t xml:space="preserve">Total
Hrs</t>
  </si>
  <si>
    <t xml:space="preserve">Q1 2026
$</t>
  </si>
  <si>
    <t xml:space="preserve">Q2 2026
$</t>
  </si>
  <si>
    <t xml:space="preserve">Q3 2026
$</t>
  </si>
  <si>
    <t xml:space="preserve">Q4 2026
$</t>
  </si>
  <si>
    <t xml:space="preserve">Q1 2027
$</t>
  </si>
  <si>
    <t xml:space="preserve">Q2 2027
$</t>
  </si>
  <si>
    <t xml:space="preserve">Q3 2027
$</t>
  </si>
  <si>
    <t xml:space="preserve">Q4 2027
$</t>
  </si>
  <si>
    <t xml:space="preserve">Total
$</t>
  </si>
  <si>
    <t xml:space="preserve">Program Mgmt</t>
  </si>
  <si>
    <t xml:space="preserve">TOTAL</t>
  </si>
  <si>
    <t xml:space="preserve">Expenses</t>
  </si>
  <si>
    <t xml:space="preserve">Travel, capital, outside services and direct purchases — by phase, by quarter.</t>
  </si>
  <si>
    <t xml:space="preserve">Category</t>
  </si>
  <si>
    <t xml:space="preserve">Direct Purchases</t>
  </si>
  <si>
    <t xml:space="preserve">Capital</t>
  </si>
  <si>
    <t xml:space="preserve">Outside Services</t>
  </si>
  <si>
    <t xml:space="preserve">Travel</t>
  </si>
  <si>
    <t xml:space="preserve">Annual Planning Summary</t>
  </si>
  <si>
    <t xml:space="preserve">Time-phased cost &amp; FTE by quarter, a scenario view, and totals by project — all pulled from the tabs.</t>
  </si>
  <si>
    <t xml:space="preserve">Metric</t>
  </si>
  <si>
    <t xml:space="preserve">Q1 2026</t>
  </si>
  <si>
    <t xml:space="preserve">Q2 2026</t>
  </si>
  <si>
    <t xml:space="preserve">Q3 2026</t>
  </si>
  <si>
    <t xml:space="preserve">Q4 2026</t>
  </si>
  <si>
    <t xml:space="preserve">Q1 2027</t>
  </si>
  <si>
    <t xml:space="preserve">Q2 2027</t>
  </si>
  <si>
    <t xml:space="preserve">Q3 2027</t>
  </si>
  <si>
    <t xml:space="preserve">Q4 2027</t>
  </si>
  <si>
    <t xml:space="preserve">Total</t>
  </si>
  <si>
    <t xml:space="preserve">Labor Cost ($)</t>
  </si>
  <si>
    <t xml:space="preserve">Expense Cost ($)</t>
  </si>
  <si>
    <t xml:space="preserve">Total Cost ($)</t>
  </si>
  <si>
    <t xml:space="preserve">Contingency ($)</t>
  </si>
  <si>
    <t xml:space="preserve">Total + Contingency ($)</t>
  </si>
  <si>
    <t xml:space="preserve">Labor Hours</t>
  </si>
  <si>
    <t xml:space="preserve">FTE (avg in quarter)</t>
  </si>
  <si>
    <t xml:space="preserve">Scenario view</t>
  </si>
  <si>
    <t xml:space="preserve">Multipliers applied to Total + Contingency. A single blunt multiplier is a rough proxy — PlanX runs full optimistic / expected / pessimistic input sets through the same engine, so each scenario traces to the specific assumptions that changed.</t>
  </si>
  <si>
    <t xml:space="preserve">Scenario</t>
  </si>
  <si>
    <t xml:space="preserve">Multiplier</t>
  </si>
  <si>
    <t xml:space="preserve">Optimistic</t>
  </si>
  <si>
    <t xml:space="preserve">Expected</t>
  </si>
  <si>
    <t xml:space="preserve">Pessimistic</t>
  </si>
  <si>
    <t xml:space="preserve">Total cost by project</t>
  </si>
  <si>
    <t xml:space="preserve">Labor ($)</t>
  </si>
  <si>
    <t xml:space="preserve">Expense ($)</t>
  </si>
  <si>
    <t xml:space="preserve">Total ($)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</si>
</sst>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;\-"/>
    <numFmt numFmtId="166" formatCode="0.0%"/>
    <numFmt numFmtId="167" formatCode="\$#,##0;&quot;($&quot;#,##0\);\-"/>
    <numFmt numFmtId="168" formatCode="yyyy\-mm\-dd"/>
    <numFmt numFmtId="169" formatCode="0.0"/>
    <numFmt numFmtId="170" formatCode="0.00"/>
    <numFmt numFmtId="171" formatCode="0.00\x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1"/>
      <color rgb="FF312E81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u val="single"/>
      <sz val="12"/>
      <color rgb="FF4338CA"/>
      <name val="Arial"/>
      <family val="0"/>
      <charset val="1"/>
    </font>
    <font>
      <u val="single"/>
      <sz val="10"/>
      <color rgb="FF4338C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0"/>
      <name val="Arial"/>
      <family val="2"/>
    </font>
    <font>
      <b val="true"/>
      <u val="single"/>
      <sz val="11"/>
      <color rgb="FF4338C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338CA"/>
        <bgColor rgb="FF312E81"/>
      </patternFill>
    </fill>
    <fill>
      <patternFill patternType="solid">
        <fgColor rgb="FFFFF2CC"/>
        <bgColor rgb="FFFFFFFF"/>
      </patternFill>
    </fill>
    <fill>
      <patternFill patternType="solid">
        <fgColor rgb="FFE8EAF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7C9E0"/>
      </left>
      <right style="thin">
        <color rgb="FFC7C9E0"/>
      </right>
      <top style="thin">
        <color rgb="FFC7C9E0"/>
      </top>
      <bottom style="thin">
        <color rgb="FFC7C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8EAF6"/>
      <rgbColor rgb="FF660066"/>
      <rgbColor rgb="FFFF8080"/>
      <rgbColor rgb="FF0066CC"/>
      <rgbColor rgb="FFC7C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338CA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2E8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nxpm.com/" TargetMode="External"/><Relationship Id="rId2" Type="http://schemas.openxmlformats.org/officeDocument/2006/relationships/hyperlink" Target="https://planxpm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hyperlink" Target="https://planxpm.com/" TargetMode="Externa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</row>
    <row r="5" customFormat="false" ht="42" hidden="false" customHeight="true" outlineLevel="0" collapsed="false">
      <c r="A5" s="4" t="s">
        <v>3</v>
      </c>
      <c r="B5" s="4"/>
      <c r="C5" s="4"/>
      <c r="D5" s="4"/>
      <c r="E5" s="4"/>
      <c r="F5" s="4"/>
      <c r="G5" s="4"/>
      <c r="H5" s="4"/>
    </row>
    <row r="7" customFormat="false" ht="15" hidden="false" customHeight="false" outlineLevel="0" collapsed="false">
      <c r="A7" s="3" t="s">
        <v>4</v>
      </c>
    </row>
    <row r="8" customFormat="false" ht="15" hidden="false" customHeight="true" outlineLevel="0" collapsed="false">
      <c r="A8" s="4" t="s">
        <v>5</v>
      </c>
      <c r="B8" s="4"/>
      <c r="C8" s="4"/>
      <c r="D8" s="4"/>
      <c r="E8" s="4"/>
      <c r="F8" s="4"/>
      <c r="G8" s="4"/>
      <c r="H8" s="4"/>
    </row>
    <row r="9" customFormat="false" ht="15" hidden="false" customHeight="true" outlineLevel="0" collapsed="false">
      <c r="A9" s="4" t="s">
        <v>6</v>
      </c>
      <c r="B9" s="4"/>
      <c r="C9" s="4"/>
      <c r="D9" s="4"/>
      <c r="E9" s="4"/>
      <c r="F9" s="4"/>
      <c r="G9" s="4"/>
      <c r="H9" s="4"/>
    </row>
    <row r="10" customFormat="false" ht="15" hidden="false" customHeight="true" outlineLevel="0" collapsed="false">
      <c r="A10" s="4" t="s">
        <v>7</v>
      </c>
      <c r="B10" s="4"/>
      <c r="C10" s="4"/>
      <c r="D10" s="4"/>
      <c r="E10" s="4"/>
      <c r="F10" s="4"/>
      <c r="G10" s="4"/>
      <c r="H10" s="4"/>
    </row>
    <row r="11" customFormat="false" ht="15" hidden="false" customHeight="true" outlineLevel="0" collapsed="false">
      <c r="A11" s="4" t="s">
        <v>8</v>
      </c>
      <c r="B11" s="4"/>
      <c r="C11" s="4"/>
      <c r="D11" s="4"/>
      <c r="E11" s="4"/>
      <c r="F11" s="4"/>
      <c r="G11" s="4"/>
      <c r="H11" s="4"/>
    </row>
    <row r="12" customFormat="false" ht="15" hidden="false" customHeight="true" outlineLevel="0" collapsed="false">
      <c r="A12" s="4" t="s">
        <v>9</v>
      </c>
      <c r="B12" s="4"/>
      <c r="C12" s="4"/>
      <c r="D12" s="4"/>
      <c r="E12" s="4"/>
      <c r="F12" s="4"/>
      <c r="G12" s="4"/>
      <c r="H12" s="4"/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5" t="s">
        <v>11</v>
      </c>
      <c r="B15" s="6" t="s">
        <v>12</v>
      </c>
      <c r="C15" s="6"/>
      <c r="D15" s="6"/>
      <c r="E15" s="6"/>
      <c r="F15" s="6"/>
      <c r="G15" s="6"/>
      <c r="H15" s="6"/>
    </row>
    <row r="16" customFormat="false" ht="15" hidden="false" customHeight="false" outlineLevel="0" collapsed="false">
      <c r="A16" s="7" t="s">
        <v>13</v>
      </c>
      <c r="B16" s="6" t="s">
        <v>14</v>
      </c>
      <c r="C16" s="6"/>
      <c r="D16" s="6"/>
      <c r="E16" s="6"/>
      <c r="F16" s="6"/>
      <c r="G16" s="6"/>
      <c r="H16" s="6"/>
    </row>
    <row r="17" customFormat="false" ht="15" hidden="false" customHeight="false" outlineLevel="0" collapsed="false">
      <c r="A17" s="8" t="s">
        <v>15</v>
      </c>
      <c r="B17" s="6" t="s">
        <v>16</v>
      </c>
      <c r="C17" s="6"/>
      <c r="D17" s="6"/>
      <c r="E17" s="6"/>
      <c r="F17" s="6"/>
      <c r="G17" s="6"/>
      <c r="H17" s="6"/>
    </row>
    <row r="18" customFormat="false" ht="15" hidden="false" customHeight="false" outlineLevel="0" collapsed="false">
      <c r="A18" s="9" t="s">
        <v>17</v>
      </c>
      <c r="B18" s="6" t="s">
        <v>18</v>
      </c>
      <c r="C18" s="6"/>
      <c r="D18" s="6"/>
      <c r="E18" s="6"/>
      <c r="F18" s="6"/>
      <c r="G18" s="6"/>
      <c r="H18" s="6"/>
    </row>
    <row r="20" customFormat="false" ht="15" hidden="false" customHeight="false" outlineLevel="0" collapsed="false">
      <c r="A20" s="3" t="s">
        <v>19</v>
      </c>
    </row>
    <row r="21" customFormat="false" ht="30" hidden="false" customHeight="true" outlineLevel="0" collapsed="false">
      <c r="A21" s="4" t="s">
        <v>20</v>
      </c>
      <c r="B21" s="4"/>
      <c r="C21" s="4"/>
      <c r="D21" s="4"/>
      <c r="E21" s="4"/>
      <c r="F21" s="4"/>
      <c r="G21" s="4"/>
      <c r="H21" s="4"/>
    </row>
    <row r="23" customFormat="false" ht="15" hidden="false" customHeight="false" outlineLevel="0" collapsed="false">
      <c r="A23" s="3" t="s">
        <v>21</v>
      </c>
    </row>
    <row r="24" customFormat="false" ht="55.5" hidden="false" customHeight="true" outlineLevel="0" collapsed="false">
      <c r="A24" s="4" t="s">
        <v>22</v>
      </c>
      <c r="B24" s="4"/>
      <c r="C24" s="4"/>
      <c r="D24" s="4"/>
      <c r="E24" s="4"/>
      <c r="F24" s="4"/>
      <c r="G24" s="4"/>
      <c r="H24" s="4"/>
    </row>
    <row r="26" customFormat="false" ht="15" hidden="false" customHeight="false" outlineLevel="0" collapsed="false">
      <c r="A26" s="10" t="s">
        <v>23</v>
      </c>
    </row>
    <row r="27" customFormat="false" ht="15" hidden="false" customHeight="false" outlineLevel="0" collapsed="false">
      <c r="A27" s="11" t="s">
        <v>24</v>
      </c>
    </row>
  </sheetData>
  <mergeCells count="14">
    <mergeCell ref="A1:H1"/>
    <mergeCell ref="A2:H2"/>
    <mergeCell ref="A5:H5"/>
    <mergeCell ref="A8:H8"/>
    <mergeCell ref="A9:H9"/>
    <mergeCell ref="A10:H10"/>
    <mergeCell ref="A11:H11"/>
    <mergeCell ref="A12:H12"/>
    <mergeCell ref="B15:H15"/>
    <mergeCell ref="B16:H16"/>
    <mergeCell ref="B17:H17"/>
    <mergeCell ref="B18:H18"/>
    <mergeCell ref="A21:H21"/>
    <mergeCell ref="A24:H24"/>
  </mergeCells>
  <hyperlinks>
    <hyperlink ref="A26" r:id="rId1" location="pricing" display="Get PlanX   →   planxpm.com"/>
    <hyperlink ref="A27" r:id="rId2" display="Learn more about PlanX   →   planxpm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</cols>
  <sheetData>
    <row r="1" customFormat="false" ht="30" hidden="false" customHeight="true" outlineLevel="0" collapsed="false">
      <c r="A1" s="1" t="s">
        <v>25</v>
      </c>
      <c r="B1" s="1"/>
      <c r="C1" s="1"/>
      <c r="D1" s="1"/>
    </row>
    <row r="2" customFormat="false" ht="15.75" hidden="false" customHeight="true" outlineLevel="0" collapsed="false">
      <c r="A2" s="2" t="s">
        <v>26</v>
      </c>
      <c r="B2" s="2"/>
      <c r="C2" s="2"/>
      <c r="D2" s="2"/>
    </row>
    <row r="4" customFormat="false" ht="15" hidden="false" customHeight="false" outlineLevel="0" collapsed="false">
      <c r="A4" s="3" t="s">
        <v>27</v>
      </c>
    </row>
    <row r="5" customFormat="false" ht="15" hidden="false" customHeight="false" outlineLevel="0" collapsed="false">
      <c r="A5" s="12" t="s">
        <v>28</v>
      </c>
      <c r="B5" s="13" t="n">
        <v>1664</v>
      </c>
    </row>
    <row r="6" customFormat="false" ht="15" hidden="false" customHeight="false" outlineLevel="0" collapsed="false">
      <c r="A6" s="14" t="s">
        <v>29</v>
      </c>
      <c r="B6" s="15" t="n">
        <f aca="false">B5/4</f>
        <v>416</v>
      </c>
    </row>
    <row r="7" customFormat="false" ht="15" hidden="false" customHeight="false" outlineLevel="0" collapsed="false">
      <c r="A7" s="12" t="s">
        <v>30</v>
      </c>
      <c r="B7" s="16" t="n">
        <v>0.1</v>
      </c>
    </row>
    <row r="8" customFormat="false" ht="15" hidden="false" customHeight="false" outlineLevel="0" collapsed="false">
      <c r="A8" s="12" t="s">
        <v>31</v>
      </c>
      <c r="B8" s="17" t="s">
        <v>32</v>
      </c>
    </row>
    <row r="11" customFormat="false" ht="15" hidden="false" customHeight="false" outlineLevel="0" collapsed="false">
      <c r="A11" s="3" t="s">
        <v>33</v>
      </c>
    </row>
    <row r="12" customFormat="false" ht="25.5" hidden="false" customHeight="true" outlineLevel="0" collapsed="false">
      <c r="A12" s="18" t="s">
        <v>34</v>
      </c>
      <c r="B12" s="18" t="s">
        <v>35</v>
      </c>
    </row>
    <row r="13" customFormat="false" ht="15" hidden="false" customHeight="false" outlineLevel="0" collapsed="false">
      <c r="A13" s="19" t="s">
        <v>36</v>
      </c>
      <c r="B13" s="20" t="n">
        <v>145</v>
      </c>
    </row>
    <row r="14" customFormat="false" ht="15" hidden="false" customHeight="false" outlineLevel="0" collapsed="false">
      <c r="A14" s="19" t="s">
        <v>37</v>
      </c>
      <c r="B14" s="20" t="n">
        <v>135</v>
      </c>
    </row>
    <row r="15" customFormat="false" ht="15" hidden="false" customHeight="false" outlineLevel="0" collapsed="false">
      <c r="A15" s="19" t="s">
        <v>38</v>
      </c>
      <c r="B15" s="20" t="n">
        <v>130</v>
      </c>
    </row>
    <row r="16" customFormat="false" ht="15" hidden="false" customHeight="false" outlineLevel="0" collapsed="false">
      <c r="A16" s="19" t="s">
        <v>39</v>
      </c>
      <c r="B16" s="20" t="n">
        <v>125</v>
      </c>
    </row>
    <row r="17" customFormat="false" ht="15" hidden="false" customHeight="false" outlineLevel="0" collapsed="false">
      <c r="A17" s="19" t="s">
        <v>40</v>
      </c>
      <c r="B17" s="20" t="n">
        <v>95</v>
      </c>
    </row>
    <row r="18" customFormat="false" ht="15" hidden="false" customHeight="false" outlineLevel="0" collapsed="false">
      <c r="A18" s="21"/>
      <c r="B18" s="21"/>
    </row>
    <row r="19" customFormat="false" ht="15" hidden="false" customHeight="false" outlineLevel="0" collapsed="false">
      <c r="A19" s="21"/>
      <c r="B19" s="21"/>
    </row>
    <row r="20" customFormat="false" ht="15" hidden="false" customHeight="false" outlineLevel="0" collapsed="false">
      <c r="A20" s="21"/>
      <c r="B20" s="21"/>
    </row>
    <row r="21" customFormat="false" ht="15" hidden="false" customHeight="false" outlineLevel="0" collapsed="false">
      <c r="A21" s="21"/>
      <c r="B21" s="21"/>
    </row>
    <row r="22" customFormat="false" ht="15" hidden="false" customHeight="false" outlineLevel="0" collapsed="false">
      <c r="A22" s="21"/>
      <c r="B22" s="21"/>
    </row>
    <row r="23" customFormat="false" ht="15" hidden="false" customHeight="false" outlineLevel="0" collapsed="false">
      <c r="A23" s="22" t="s">
        <v>41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4" min="3" style="0" width="13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30" hidden="false" customHeight="true" outlineLevel="0" collapsed="false">
      <c r="A1" s="1" t="s">
        <v>42</v>
      </c>
      <c r="B1" s="1"/>
      <c r="C1" s="1"/>
      <c r="D1" s="1"/>
      <c r="E1" s="1"/>
      <c r="F1" s="1"/>
    </row>
    <row r="2" customFormat="false" ht="15.75" hidden="false" customHeight="true" outlineLevel="0" collapsed="false">
      <c r="A2" s="2" t="s">
        <v>43</v>
      </c>
      <c r="B2" s="2"/>
      <c r="C2" s="2"/>
      <c r="D2" s="2"/>
      <c r="E2" s="2"/>
      <c r="F2" s="2"/>
    </row>
    <row r="4" customFormat="false" ht="25.5" hidden="false" customHeight="true" outlineLevel="0" collapsed="false">
      <c r="A4" s="18" t="s">
        <v>44</v>
      </c>
      <c r="B4" s="18" t="s">
        <v>45</v>
      </c>
      <c r="C4" s="18" t="s">
        <v>46</v>
      </c>
      <c r="D4" s="18" t="s">
        <v>47</v>
      </c>
      <c r="E4" s="18" t="s">
        <v>48</v>
      </c>
      <c r="F4" s="18" t="s">
        <v>49</v>
      </c>
    </row>
    <row r="5" customFormat="false" ht="15" hidden="false" customHeight="false" outlineLevel="0" collapsed="false">
      <c r="A5" s="19" t="s">
        <v>50</v>
      </c>
      <c r="B5" s="19" t="s">
        <v>51</v>
      </c>
      <c r="C5" s="23" t="n">
        <v>46027</v>
      </c>
      <c r="D5" s="23" t="n">
        <v>46108</v>
      </c>
      <c r="E5" s="24" t="n">
        <f aca="false">(D5-C5)/7</f>
        <v>11.5714285714286</v>
      </c>
      <c r="F5" s="25" t="s">
        <v>52</v>
      </c>
    </row>
    <row r="6" customFormat="false" ht="15" hidden="false" customHeight="false" outlineLevel="0" collapsed="false">
      <c r="A6" s="19" t="s">
        <v>50</v>
      </c>
      <c r="B6" s="19" t="s">
        <v>53</v>
      </c>
      <c r="C6" s="23" t="n">
        <v>46111</v>
      </c>
      <c r="D6" s="23" t="n">
        <v>46192</v>
      </c>
      <c r="E6" s="24" t="n">
        <f aca="false">(D6-C6)/7</f>
        <v>11.5714285714286</v>
      </c>
      <c r="F6" s="25" t="s">
        <v>54</v>
      </c>
    </row>
    <row r="7" customFormat="false" ht="15" hidden="false" customHeight="false" outlineLevel="0" collapsed="false">
      <c r="A7" s="19" t="s">
        <v>50</v>
      </c>
      <c r="B7" s="19" t="s">
        <v>55</v>
      </c>
      <c r="C7" s="23" t="n">
        <v>46195</v>
      </c>
      <c r="D7" s="23" t="n">
        <v>46290</v>
      </c>
      <c r="E7" s="24" t="n">
        <f aca="false">(D7-C7)/7</f>
        <v>13.5714285714286</v>
      </c>
      <c r="F7" s="25" t="s">
        <v>56</v>
      </c>
    </row>
    <row r="8" customFormat="false" ht="15" hidden="false" customHeight="false" outlineLevel="0" collapsed="false">
      <c r="A8" s="19" t="s">
        <v>50</v>
      </c>
      <c r="B8" s="19" t="s">
        <v>57</v>
      </c>
      <c r="C8" s="23" t="n">
        <v>46293</v>
      </c>
      <c r="D8" s="23" t="n">
        <v>46374</v>
      </c>
      <c r="E8" s="24" t="n">
        <f aca="false">(D8-C8)/7</f>
        <v>11.5714285714286</v>
      </c>
      <c r="F8" s="25" t="s">
        <v>58</v>
      </c>
    </row>
    <row r="9" customFormat="false" ht="15" hidden="false" customHeight="false" outlineLevel="0" collapsed="false">
      <c r="A9" s="19" t="s">
        <v>50</v>
      </c>
      <c r="B9" s="19" t="s">
        <v>59</v>
      </c>
      <c r="C9" s="23" t="n">
        <v>46391</v>
      </c>
      <c r="D9" s="23" t="n">
        <v>46472</v>
      </c>
      <c r="E9" s="24" t="n">
        <f aca="false">(D9-C9)/7</f>
        <v>11.5714285714286</v>
      </c>
      <c r="F9" s="25" t="s">
        <v>60</v>
      </c>
    </row>
    <row r="10" customFormat="false" ht="15" hidden="false" customHeight="false" outlineLevel="0" collapsed="false">
      <c r="A10" s="19" t="s">
        <v>61</v>
      </c>
      <c r="B10" s="19" t="s">
        <v>62</v>
      </c>
      <c r="C10" s="23" t="n">
        <v>46055</v>
      </c>
      <c r="D10" s="23" t="n">
        <v>46136</v>
      </c>
      <c r="E10" s="24" t="n">
        <f aca="false">(D10-C10)/7</f>
        <v>11.5714285714286</v>
      </c>
      <c r="F10" s="25" t="s">
        <v>63</v>
      </c>
    </row>
    <row r="11" customFormat="false" ht="15" hidden="false" customHeight="false" outlineLevel="0" collapsed="false">
      <c r="A11" s="19" t="s">
        <v>61</v>
      </c>
      <c r="B11" s="19" t="s">
        <v>55</v>
      </c>
      <c r="C11" s="23" t="n">
        <v>46139</v>
      </c>
      <c r="D11" s="23" t="n">
        <v>46234</v>
      </c>
      <c r="E11" s="24" t="n">
        <f aca="false">(D11-C11)/7</f>
        <v>13.5714285714286</v>
      </c>
      <c r="F11" s="25" t="s">
        <v>56</v>
      </c>
    </row>
    <row r="12" customFormat="false" ht="15" hidden="false" customHeight="false" outlineLevel="0" collapsed="false">
      <c r="A12" s="19" t="s">
        <v>61</v>
      </c>
      <c r="B12" s="19" t="s">
        <v>64</v>
      </c>
      <c r="C12" s="23" t="n">
        <v>46237</v>
      </c>
      <c r="D12" s="23" t="n">
        <v>46325</v>
      </c>
      <c r="E12" s="24" t="n">
        <f aca="false">(D12-C12)/7</f>
        <v>12.5714285714286</v>
      </c>
      <c r="F12" s="25" t="s">
        <v>65</v>
      </c>
    </row>
    <row r="13" customFormat="false" ht="15" hidden="false" customHeight="false" outlineLevel="0" collapsed="false">
      <c r="A13" s="19" t="s">
        <v>61</v>
      </c>
      <c r="B13" s="19" t="s">
        <v>66</v>
      </c>
      <c r="C13" s="23" t="n">
        <v>46392</v>
      </c>
      <c r="D13" s="23" t="n">
        <v>46507</v>
      </c>
      <c r="E13" s="24" t="n">
        <f aca="false">(D13-C13)/7</f>
        <v>16.4285714285714</v>
      </c>
      <c r="F13" s="25" t="s">
        <v>67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7"/>
    <col collapsed="false" customWidth="true" hidden="false" outlineLevel="0" max="3" min="3" style="0" width="16"/>
    <col collapsed="false" customWidth="true" hidden="false" outlineLevel="0" max="13" min="4" style="0" width="8"/>
    <col collapsed="false" customWidth="true" hidden="false" outlineLevel="0" max="21" min="14" style="0" width="10"/>
    <col collapsed="false" customWidth="true" hidden="false" outlineLevel="0" max="22" min="22" style="0" width="12"/>
  </cols>
  <sheetData>
    <row r="1" customFormat="false" ht="30" hidden="false" customHeight="true" outlineLevel="0" collapsed="false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customFormat="false" ht="15.75" hidden="false" customHeight="true" outlineLevel="0" collapsed="false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4" customFormat="false" ht="25.5" hidden="false" customHeight="true" outlineLevel="0" collapsed="false">
      <c r="A4" s="18" t="s">
        <v>44</v>
      </c>
      <c r="B4" s="18" t="s">
        <v>45</v>
      </c>
      <c r="C4" s="18" t="s">
        <v>34</v>
      </c>
      <c r="D4" s="18" t="s">
        <v>70</v>
      </c>
      <c r="E4" s="18" t="s">
        <v>71</v>
      </c>
      <c r="F4" s="18" t="s">
        <v>72</v>
      </c>
      <c r="G4" s="18" t="s">
        <v>73</v>
      </c>
      <c r="H4" s="18" t="s">
        <v>74</v>
      </c>
      <c r="I4" s="18" t="s">
        <v>75</v>
      </c>
      <c r="J4" s="18" t="s">
        <v>76</v>
      </c>
      <c r="K4" s="18" t="s">
        <v>77</v>
      </c>
      <c r="L4" s="18" t="s">
        <v>78</v>
      </c>
      <c r="M4" s="18" t="s">
        <v>79</v>
      </c>
      <c r="N4" s="18" t="s">
        <v>80</v>
      </c>
      <c r="O4" s="18" t="s">
        <v>81</v>
      </c>
      <c r="P4" s="18" t="s">
        <v>82</v>
      </c>
      <c r="Q4" s="18" t="s">
        <v>83</v>
      </c>
      <c r="R4" s="18" t="s">
        <v>84</v>
      </c>
      <c r="S4" s="18" t="s">
        <v>85</v>
      </c>
      <c r="T4" s="18" t="s">
        <v>86</v>
      </c>
      <c r="U4" s="18" t="s">
        <v>87</v>
      </c>
      <c r="V4" s="18" t="s">
        <v>88</v>
      </c>
    </row>
    <row r="5" customFormat="false" ht="15" hidden="false" customHeight="false" outlineLevel="0" collapsed="false">
      <c r="A5" s="19" t="s">
        <v>50</v>
      </c>
      <c r="B5" s="19" t="s">
        <v>51</v>
      </c>
      <c r="C5" s="19" t="s">
        <v>37</v>
      </c>
      <c r="D5" s="26" t="n">
        <v>350</v>
      </c>
      <c r="E5" s="26" t="n">
        <v>120</v>
      </c>
      <c r="F5" s="26" t="n">
        <v>0</v>
      </c>
      <c r="G5" s="26" t="n">
        <v>0</v>
      </c>
      <c r="H5" s="26" t="n">
        <v>0</v>
      </c>
      <c r="I5" s="26" t="n">
        <v>0</v>
      </c>
      <c r="J5" s="26" t="n">
        <v>0</v>
      </c>
      <c r="K5" s="26" t="n">
        <v>0</v>
      </c>
      <c r="L5" s="27" t="n">
        <f aca="false">IFERROR(INDEX(Assumptions!$B$13:$B$22,MATCH(C5,Assumptions!$A$13:$A$22,0)),0)</f>
        <v>135</v>
      </c>
      <c r="M5" s="28" t="n">
        <f aca="false">SUM(D5:K5)</f>
        <v>470</v>
      </c>
      <c r="N5" s="29" t="n">
        <f aca="false">D5*$L5</f>
        <v>47250</v>
      </c>
      <c r="O5" s="29" t="n">
        <f aca="false">E5*$L5</f>
        <v>16200</v>
      </c>
      <c r="P5" s="29" t="n">
        <f aca="false">F5*$L5</f>
        <v>0</v>
      </c>
      <c r="Q5" s="29" t="n">
        <f aca="false">G5*$L5</f>
        <v>0</v>
      </c>
      <c r="R5" s="29" t="n">
        <f aca="false">H5*$L5</f>
        <v>0</v>
      </c>
      <c r="S5" s="29" t="n">
        <f aca="false">I5*$L5</f>
        <v>0</v>
      </c>
      <c r="T5" s="29" t="n">
        <f aca="false">J5*$L5</f>
        <v>0</v>
      </c>
      <c r="U5" s="29" t="n">
        <f aca="false">K5*$L5</f>
        <v>0</v>
      </c>
      <c r="V5" s="29" t="n">
        <f aca="false">SUM(N5:U5)</f>
        <v>63450</v>
      </c>
    </row>
    <row r="6" customFormat="false" ht="15" hidden="false" customHeight="false" outlineLevel="0" collapsed="false">
      <c r="A6" s="19" t="s">
        <v>50</v>
      </c>
      <c r="B6" s="19" t="s">
        <v>51</v>
      </c>
      <c r="C6" s="19" t="s">
        <v>40</v>
      </c>
      <c r="D6" s="26" t="n">
        <v>120</v>
      </c>
      <c r="E6" s="26" t="n">
        <v>60</v>
      </c>
      <c r="F6" s="26" t="n">
        <v>0</v>
      </c>
      <c r="G6" s="26" t="n">
        <v>0</v>
      </c>
      <c r="H6" s="26" t="n">
        <v>0</v>
      </c>
      <c r="I6" s="26" t="n">
        <v>0</v>
      </c>
      <c r="J6" s="26" t="n">
        <v>0</v>
      </c>
      <c r="K6" s="26" t="n">
        <v>0</v>
      </c>
      <c r="L6" s="27" t="n">
        <f aca="false">IFERROR(INDEX(Assumptions!$B$13:$B$22,MATCH(C6,Assumptions!$A$13:$A$22,0)),0)</f>
        <v>95</v>
      </c>
      <c r="M6" s="28" t="n">
        <f aca="false">SUM(D6:K6)</f>
        <v>180</v>
      </c>
      <c r="N6" s="29" t="n">
        <f aca="false">D6*$L6</f>
        <v>11400</v>
      </c>
      <c r="O6" s="29" t="n">
        <f aca="false">E6*$L6</f>
        <v>5700</v>
      </c>
      <c r="P6" s="29" t="n">
        <f aca="false">F6*$L6</f>
        <v>0</v>
      </c>
      <c r="Q6" s="29" t="n">
        <f aca="false">G6*$L6</f>
        <v>0</v>
      </c>
      <c r="R6" s="29" t="n">
        <f aca="false">H6*$L6</f>
        <v>0</v>
      </c>
      <c r="S6" s="29" t="n">
        <f aca="false">I6*$L6</f>
        <v>0</v>
      </c>
      <c r="T6" s="29" t="n">
        <f aca="false">J6*$L6</f>
        <v>0</v>
      </c>
      <c r="U6" s="29" t="n">
        <f aca="false">K6*$L6</f>
        <v>0</v>
      </c>
      <c r="V6" s="29" t="n">
        <f aca="false">SUM(N6:U6)</f>
        <v>17100</v>
      </c>
    </row>
    <row r="7" customFormat="false" ht="15" hidden="false" customHeight="false" outlineLevel="0" collapsed="false">
      <c r="A7" s="19" t="s">
        <v>50</v>
      </c>
      <c r="B7" s="19" t="s">
        <v>53</v>
      </c>
      <c r="C7" s="19" t="s">
        <v>37</v>
      </c>
      <c r="D7" s="26" t="n">
        <v>0</v>
      </c>
      <c r="E7" s="26" t="n">
        <v>180</v>
      </c>
      <c r="F7" s="26" t="n">
        <v>90</v>
      </c>
      <c r="G7" s="26" t="n">
        <v>0</v>
      </c>
      <c r="H7" s="26" t="n">
        <v>0</v>
      </c>
      <c r="I7" s="26" t="n">
        <v>0</v>
      </c>
      <c r="J7" s="26" t="n">
        <v>0</v>
      </c>
      <c r="K7" s="26" t="n">
        <v>0</v>
      </c>
      <c r="L7" s="27" t="n">
        <f aca="false">IFERROR(INDEX(Assumptions!$B$13:$B$22,MATCH(C7,Assumptions!$A$13:$A$22,0)),0)</f>
        <v>135</v>
      </c>
      <c r="M7" s="28" t="n">
        <f aca="false">SUM(D7:K7)</f>
        <v>270</v>
      </c>
      <c r="N7" s="29" t="n">
        <f aca="false">D7*$L7</f>
        <v>0</v>
      </c>
      <c r="O7" s="29" t="n">
        <f aca="false">E7*$L7</f>
        <v>24300</v>
      </c>
      <c r="P7" s="29" t="n">
        <f aca="false">F7*$L7</f>
        <v>12150</v>
      </c>
      <c r="Q7" s="29" t="n">
        <f aca="false">G7*$L7</f>
        <v>0</v>
      </c>
      <c r="R7" s="29" t="n">
        <f aca="false">H7*$L7</f>
        <v>0</v>
      </c>
      <c r="S7" s="29" t="n">
        <f aca="false">I7*$L7</f>
        <v>0</v>
      </c>
      <c r="T7" s="29" t="n">
        <f aca="false">J7*$L7</f>
        <v>0</v>
      </c>
      <c r="U7" s="29" t="n">
        <f aca="false">K7*$L7</f>
        <v>0</v>
      </c>
      <c r="V7" s="29" t="n">
        <f aca="false">SUM(N7:U7)</f>
        <v>36450</v>
      </c>
    </row>
    <row r="8" customFormat="false" ht="15" hidden="false" customHeight="false" outlineLevel="0" collapsed="false">
      <c r="A8" s="19" t="s">
        <v>50</v>
      </c>
      <c r="B8" s="19" t="s">
        <v>53</v>
      </c>
      <c r="C8" s="19" t="s">
        <v>40</v>
      </c>
      <c r="D8" s="26" t="n">
        <v>0</v>
      </c>
      <c r="E8" s="26" t="n">
        <v>260</v>
      </c>
      <c r="F8" s="26" t="n">
        <v>180</v>
      </c>
      <c r="G8" s="26" t="n">
        <v>0</v>
      </c>
      <c r="H8" s="26" t="n">
        <v>0</v>
      </c>
      <c r="I8" s="26" t="n">
        <v>0</v>
      </c>
      <c r="J8" s="26" t="n">
        <v>0</v>
      </c>
      <c r="K8" s="26" t="n">
        <v>0</v>
      </c>
      <c r="L8" s="27" t="n">
        <f aca="false">IFERROR(INDEX(Assumptions!$B$13:$B$22,MATCH(C8,Assumptions!$A$13:$A$22,0)),0)</f>
        <v>95</v>
      </c>
      <c r="M8" s="28" t="n">
        <f aca="false">SUM(D8:K8)</f>
        <v>440</v>
      </c>
      <c r="N8" s="29" t="n">
        <f aca="false">D8*$L8</f>
        <v>0</v>
      </c>
      <c r="O8" s="29" t="n">
        <f aca="false">E8*$L8</f>
        <v>24700</v>
      </c>
      <c r="P8" s="29" t="n">
        <f aca="false">F8*$L8</f>
        <v>17100</v>
      </c>
      <c r="Q8" s="29" t="n">
        <f aca="false">G8*$L8</f>
        <v>0</v>
      </c>
      <c r="R8" s="29" t="n">
        <f aca="false">H8*$L8</f>
        <v>0</v>
      </c>
      <c r="S8" s="29" t="n">
        <f aca="false">I8*$L8</f>
        <v>0</v>
      </c>
      <c r="T8" s="29" t="n">
        <f aca="false">J8*$L8</f>
        <v>0</v>
      </c>
      <c r="U8" s="29" t="n">
        <f aca="false">K8*$L8</f>
        <v>0</v>
      </c>
      <c r="V8" s="29" t="n">
        <f aca="false">SUM(N8:U8)</f>
        <v>41800</v>
      </c>
    </row>
    <row r="9" customFormat="false" ht="15" hidden="false" customHeight="false" outlineLevel="0" collapsed="false">
      <c r="A9" s="19" t="s">
        <v>50</v>
      </c>
      <c r="B9" s="19" t="s">
        <v>55</v>
      </c>
      <c r="C9" s="19" t="s">
        <v>38</v>
      </c>
      <c r="D9" s="26" t="n">
        <v>0</v>
      </c>
      <c r="E9" s="26" t="n">
        <v>0</v>
      </c>
      <c r="F9" s="26" t="n">
        <v>320</v>
      </c>
      <c r="G9" s="26" t="n">
        <v>140</v>
      </c>
      <c r="H9" s="26" t="n">
        <v>0</v>
      </c>
      <c r="I9" s="26" t="n">
        <v>0</v>
      </c>
      <c r="J9" s="26" t="n">
        <v>0</v>
      </c>
      <c r="K9" s="26" t="n">
        <v>0</v>
      </c>
      <c r="L9" s="27" t="n">
        <f aca="false">IFERROR(INDEX(Assumptions!$B$13:$B$22,MATCH(C9,Assumptions!$A$13:$A$22,0)),0)</f>
        <v>130</v>
      </c>
      <c r="M9" s="28" t="n">
        <f aca="false">SUM(D9:K9)</f>
        <v>460</v>
      </c>
      <c r="N9" s="29" t="n">
        <f aca="false">D9*$L9</f>
        <v>0</v>
      </c>
      <c r="O9" s="29" t="n">
        <f aca="false">E9*$L9</f>
        <v>0</v>
      </c>
      <c r="P9" s="29" t="n">
        <f aca="false">F9*$L9</f>
        <v>41600</v>
      </c>
      <c r="Q9" s="29" t="n">
        <f aca="false">G9*$L9</f>
        <v>18200</v>
      </c>
      <c r="R9" s="29" t="n">
        <f aca="false">H9*$L9</f>
        <v>0</v>
      </c>
      <c r="S9" s="29" t="n">
        <f aca="false">I9*$L9</f>
        <v>0</v>
      </c>
      <c r="T9" s="29" t="n">
        <f aca="false">J9*$L9</f>
        <v>0</v>
      </c>
      <c r="U9" s="29" t="n">
        <f aca="false">K9*$L9</f>
        <v>0</v>
      </c>
      <c r="V9" s="29" t="n">
        <f aca="false">SUM(N9:U9)</f>
        <v>59800</v>
      </c>
    </row>
    <row r="10" customFormat="false" ht="15" hidden="false" customHeight="false" outlineLevel="0" collapsed="false">
      <c r="A10" s="19" t="s">
        <v>50</v>
      </c>
      <c r="B10" s="19" t="s">
        <v>55</v>
      </c>
      <c r="C10" s="19" t="s">
        <v>40</v>
      </c>
      <c r="D10" s="26" t="n">
        <v>0</v>
      </c>
      <c r="E10" s="26" t="n">
        <v>0</v>
      </c>
      <c r="F10" s="26" t="n">
        <v>220</v>
      </c>
      <c r="G10" s="26" t="n">
        <v>120</v>
      </c>
      <c r="H10" s="26" t="n">
        <v>0</v>
      </c>
      <c r="I10" s="26" t="n">
        <v>0</v>
      </c>
      <c r="J10" s="26" t="n">
        <v>0</v>
      </c>
      <c r="K10" s="26" t="n">
        <v>0</v>
      </c>
      <c r="L10" s="27" t="n">
        <f aca="false">IFERROR(INDEX(Assumptions!$B$13:$B$22,MATCH(C10,Assumptions!$A$13:$A$22,0)),0)</f>
        <v>95</v>
      </c>
      <c r="M10" s="28" t="n">
        <f aca="false">SUM(D10:K10)</f>
        <v>340</v>
      </c>
      <c r="N10" s="29" t="n">
        <f aca="false">D10*$L10</f>
        <v>0</v>
      </c>
      <c r="O10" s="29" t="n">
        <f aca="false">E10*$L10</f>
        <v>0</v>
      </c>
      <c r="P10" s="29" t="n">
        <f aca="false">F10*$L10</f>
        <v>20900</v>
      </c>
      <c r="Q10" s="29" t="n">
        <f aca="false">G10*$L10</f>
        <v>11400</v>
      </c>
      <c r="R10" s="29" t="n">
        <f aca="false">H10*$L10</f>
        <v>0</v>
      </c>
      <c r="S10" s="29" t="n">
        <f aca="false">I10*$L10</f>
        <v>0</v>
      </c>
      <c r="T10" s="29" t="n">
        <f aca="false">J10*$L10</f>
        <v>0</v>
      </c>
      <c r="U10" s="29" t="n">
        <f aca="false">K10*$L10</f>
        <v>0</v>
      </c>
      <c r="V10" s="29" t="n">
        <f aca="false">SUM(N10:U10)</f>
        <v>32300</v>
      </c>
    </row>
    <row r="11" customFormat="false" ht="15" hidden="false" customHeight="false" outlineLevel="0" collapsed="false">
      <c r="A11" s="19" t="s">
        <v>50</v>
      </c>
      <c r="B11" s="19" t="s">
        <v>57</v>
      </c>
      <c r="C11" s="19" t="s">
        <v>39</v>
      </c>
      <c r="D11" s="26" t="n">
        <v>0</v>
      </c>
      <c r="E11" s="26" t="n">
        <v>0</v>
      </c>
      <c r="F11" s="26" t="n">
        <v>0</v>
      </c>
      <c r="G11" s="26" t="n">
        <v>300</v>
      </c>
      <c r="H11" s="26" t="n">
        <v>120</v>
      </c>
      <c r="I11" s="26" t="n">
        <v>0</v>
      </c>
      <c r="J11" s="26" t="n">
        <v>0</v>
      </c>
      <c r="K11" s="26" t="n">
        <v>0</v>
      </c>
      <c r="L11" s="27" t="n">
        <f aca="false">IFERROR(INDEX(Assumptions!$B$13:$B$22,MATCH(C11,Assumptions!$A$13:$A$22,0)),0)</f>
        <v>125</v>
      </c>
      <c r="M11" s="28" t="n">
        <f aca="false">SUM(D11:K11)</f>
        <v>420</v>
      </c>
      <c r="N11" s="29" t="n">
        <f aca="false">D11*$L11</f>
        <v>0</v>
      </c>
      <c r="O11" s="29" t="n">
        <f aca="false">E11*$L11</f>
        <v>0</v>
      </c>
      <c r="P11" s="29" t="n">
        <f aca="false">F11*$L11</f>
        <v>0</v>
      </c>
      <c r="Q11" s="29" t="n">
        <f aca="false">G11*$L11</f>
        <v>37500</v>
      </c>
      <c r="R11" s="29" t="n">
        <f aca="false">H11*$L11</f>
        <v>15000</v>
      </c>
      <c r="S11" s="29" t="n">
        <f aca="false">I11*$L11</f>
        <v>0</v>
      </c>
      <c r="T11" s="29" t="n">
        <f aca="false">J11*$L11</f>
        <v>0</v>
      </c>
      <c r="U11" s="29" t="n">
        <f aca="false">K11*$L11</f>
        <v>0</v>
      </c>
      <c r="V11" s="29" t="n">
        <f aca="false">SUM(N11:U11)</f>
        <v>52500</v>
      </c>
    </row>
    <row r="12" customFormat="false" ht="15" hidden="false" customHeight="false" outlineLevel="0" collapsed="false">
      <c r="A12" s="19" t="s">
        <v>50</v>
      </c>
      <c r="B12" s="19" t="s">
        <v>57</v>
      </c>
      <c r="C12" s="19" t="s">
        <v>38</v>
      </c>
      <c r="D12" s="26" t="n">
        <v>0</v>
      </c>
      <c r="E12" s="26" t="n">
        <v>0</v>
      </c>
      <c r="F12" s="26" t="n">
        <v>0</v>
      </c>
      <c r="G12" s="26" t="n">
        <v>160</v>
      </c>
      <c r="H12" s="26" t="n">
        <v>80</v>
      </c>
      <c r="I12" s="26" t="n">
        <v>0</v>
      </c>
      <c r="J12" s="26" t="n">
        <v>0</v>
      </c>
      <c r="K12" s="26" t="n">
        <v>0</v>
      </c>
      <c r="L12" s="27" t="n">
        <f aca="false">IFERROR(INDEX(Assumptions!$B$13:$B$22,MATCH(C12,Assumptions!$A$13:$A$22,0)),0)</f>
        <v>130</v>
      </c>
      <c r="M12" s="28" t="n">
        <f aca="false">SUM(D12:K12)</f>
        <v>240</v>
      </c>
      <c r="N12" s="29" t="n">
        <f aca="false">D12*$L12</f>
        <v>0</v>
      </c>
      <c r="O12" s="29" t="n">
        <f aca="false">E12*$L12</f>
        <v>0</v>
      </c>
      <c r="P12" s="29" t="n">
        <f aca="false">F12*$L12</f>
        <v>0</v>
      </c>
      <c r="Q12" s="29" t="n">
        <f aca="false">G12*$L12</f>
        <v>20800</v>
      </c>
      <c r="R12" s="29" t="n">
        <f aca="false">H12*$L12</f>
        <v>10400</v>
      </c>
      <c r="S12" s="29" t="n">
        <f aca="false">I12*$L12</f>
        <v>0</v>
      </c>
      <c r="T12" s="29" t="n">
        <f aca="false">J12*$L12</f>
        <v>0</v>
      </c>
      <c r="U12" s="29" t="n">
        <f aca="false">K12*$L12</f>
        <v>0</v>
      </c>
      <c r="V12" s="29" t="n">
        <f aca="false">SUM(N12:U12)</f>
        <v>31200</v>
      </c>
    </row>
    <row r="13" customFormat="false" ht="15" hidden="false" customHeight="false" outlineLevel="0" collapsed="false">
      <c r="A13" s="19" t="s">
        <v>50</v>
      </c>
      <c r="B13" s="19" t="s">
        <v>59</v>
      </c>
      <c r="C13" s="19" t="s">
        <v>37</v>
      </c>
      <c r="D13" s="26" t="n">
        <v>0</v>
      </c>
      <c r="E13" s="26" t="n">
        <v>0</v>
      </c>
      <c r="F13" s="26" t="n">
        <v>0</v>
      </c>
      <c r="G13" s="26" t="n">
        <v>0</v>
      </c>
      <c r="H13" s="26" t="n">
        <v>140</v>
      </c>
      <c r="I13" s="26" t="n">
        <v>90</v>
      </c>
      <c r="J13" s="26" t="n">
        <v>0</v>
      </c>
      <c r="K13" s="26" t="n">
        <v>0</v>
      </c>
      <c r="L13" s="27" t="n">
        <f aca="false">IFERROR(INDEX(Assumptions!$B$13:$B$22,MATCH(C13,Assumptions!$A$13:$A$22,0)),0)</f>
        <v>135</v>
      </c>
      <c r="M13" s="28" t="n">
        <f aca="false">SUM(D13:K13)</f>
        <v>230</v>
      </c>
      <c r="N13" s="29" t="n">
        <f aca="false">D13*$L13</f>
        <v>0</v>
      </c>
      <c r="O13" s="29" t="n">
        <f aca="false">E13*$L13</f>
        <v>0</v>
      </c>
      <c r="P13" s="29" t="n">
        <f aca="false">F13*$L13</f>
        <v>0</v>
      </c>
      <c r="Q13" s="29" t="n">
        <f aca="false">G13*$L13</f>
        <v>0</v>
      </c>
      <c r="R13" s="29" t="n">
        <f aca="false">H13*$L13</f>
        <v>18900</v>
      </c>
      <c r="S13" s="29" t="n">
        <f aca="false">I13*$L13</f>
        <v>12150</v>
      </c>
      <c r="T13" s="29" t="n">
        <f aca="false">J13*$L13</f>
        <v>0</v>
      </c>
      <c r="U13" s="29" t="n">
        <f aca="false">K13*$L13</f>
        <v>0</v>
      </c>
      <c r="V13" s="29" t="n">
        <f aca="false">SUM(N13:U13)</f>
        <v>31050</v>
      </c>
    </row>
    <row r="14" customFormat="false" ht="15" hidden="false" customHeight="false" outlineLevel="0" collapsed="false">
      <c r="A14" s="19" t="s">
        <v>50</v>
      </c>
      <c r="B14" s="19" t="s">
        <v>89</v>
      </c>
      <c r="C14" s="19" t="s">
        <v>36</v>
      </c>
      <c r="D14" s="26" t="n">
        <v>90</v>
      </c>
      <c r="E14" s="26" t="n">
        <v>90</v>
      </c>
      <c r="F14" s="26" t="n">
        <v>90</v>
      </c>
      <c r="G14" s="26" t="n">
        <v>90</v>
      </c>
      <c r="H14" s="26" t="n">
        <v>80</v>
      </c>
      <c r="I14" s="26" t="n">
        <v>60</v>
      </c>
      <c r="J14" s="26" t="n">
        <v>0</v>
      </c>
      <c r="K14" s="26" t="n">
        <v>0</v>
      </c>
      <c r="L14" s="27" t="n">
        <f aca="false">IFERROR(INDEX(Assumptions!$B$13:$B$22,MATCH(C14,Assumptions!$A$13:$A$22,0)),0)</f>
        <v>145</v>
      </c>
      <c r="M14" s="28" t="n">
        <f aca="false">SUM(D14:K14)</f>
        <v>500</v>
      </c>
      <c r="N14" s="29" t="n">
        <f aca="false">D14*$L14</f>
        <v>13050</v>
      </c>
      <c r="O14" s="29" t="n">
        <f aca="false">E14*$L14</f>
        <v>13050</v>
      </c>
      <c r="P14" s="29" t="n">
        <f aca="false">F14*$L14</f>
        <v>13050</v>
      </c>
      <c r="Q14" s="29" t="n">
        <f aca="false">G14*$L14</f>
        <v>13050</v>
      </c>
      <c r="R14" s="29" t="n">
        <f aca="false">H14*$L14</f>
        <v>11600</v>
      </c>
      <c r="S14" s="29" t="n">
        <f aca="false">I14*$L14</f>
        <v>8700</v>
      </c>
      <c r="T14" s="29" t="n">
        <f aca="false">J14*$L14</f>
        <v>0</v>
      </c>
      <c r="U14" s="29" t="n">
        <f aca="false">K14*$L14</f>
        <v>0</v>
      </c>
      <c r="V14" s="29" t="n">
        <f aca="false">SUM(N14:U14)</f>
        <v>72500</v>
      </c>
    </row>
    <row r="15" customFormat="false" ht="15" hidden="false" customHeight="false" outlineLevel="0" collapsed="false">
      <c r="A15" s="19" t="s">
        <v>61</v>
      </c>
      <c r="B15" s="19" t="s">
        <v>62</v>
      </c>
      <c r="C15" s="19" t="s">
        <v>37</v>
      </c>
      <c r="D15" s="26" t="n">
        <v>200</v>
      </c>
      <c r="E15" s="26" t="n">
        <v>110</v>
      </c>
      <c r="F15" s="26" t="n">
        <v>0</v>
      </c>
      <c r="G15" s="26" t="n">
        <v>0</v>
      </c>
      <c r="H15" s="26" t="n">
        <v>0</v>
      </c>
      <c r="I15" s="26" t="n">
        <v>0</v>
      </c>
      <c r="J15" s="26" t="n">
        <v>0</v>
      </c>
      <c r="K15" s="26" t="n">
        <v>0</v>
      </c>
      <c r="L15" s="27" t="n">
        <f aca="false">IFERROR(INDEX(Assumptions!$B$13:$B$22,MATCH(C15,Assumptions!$A$13:$A$22,0)),0)</f>
        <v>135</v>
      </c>
      <c r="M15" s="28" t="n">
        <f aca="false">SUM(D15:K15)</f>
        <v>310</v>
      </c>
      <c r="N15" s="29" t="n">
        <f aca="false">D15*$L15</f>
        <v>27000</v>
      </c>
      <c r="O15" s="29" t="n">
        <f aca="false">E15*$L15</f>
        <v>14850</v>
      </c>
      <c r="P15" s="29" t="n">
        <f aca="false">F15*$L15</f>
        <v>0</v>
      </c>
      <c r="Q15" s="29" t="n">
        <f aca="false">G15*$L15</f>
        <v>0</v>
      </c>
      <c r="R15" s="29" t="n">
        <f aca="false">H15*$L15</f>
        <v>0</v>
      </c>
      <c r="S15" s="29" t="n">
        <f aca="false">I15*$L15</f>
        <v>0</v>
      </c>
      <c r="T15" s="29" t="n">
        <f aca="false">J15*$L15</f>
        <v>0</v>
      </c>
      <c r="U15" s="29" t="n">
        <f aca="false">K15*$L15</f>
        <v>0</v>
      </c>
      <c r="V15" s="29" t="n">
        <f aca="false">SUM(N15:U15)</f>
        <v>41850</v>
      </c>
    </row>
    <row r="16" customFormat="false" ht="15" hidden="false" customHeight="false" outlineLevel="0" collapsed="false">
      <c r="A16" s="19" t="s">
        <v>61</v>
      </c>
      <c r="B16" s="19" t="s">
        <v>55</v>
      </c>
      <c r="C16" s="19" t="s">
        <v>38</v>
      </c>
      <c r="D16" s="26" t="n">
        <v>0</v>
      </c>
      <c r="E16" s="26" t="n">
        <v>180</v>
      </c>
      <c r="F16" s="26" t="n">
        <v>220</v>
      </c>
      <c r="G16" s="26" t="n">
        <v>0</v>
      </c>
      <c r="H16" s="26" t="n">
        <v>0</v>
      </c>
      <c r="I16" s="26" t="n">
        <v>0</v>
      </c>
      <c r="J16" s="26" t="n">
        <v>0</v>
      </c>
      <c r="K16" s="26" t="n">
        <v>0</v>
      </c>
      <c r="L16" s="27" t="n">
        <f aca="false">IFERROR(INDEX(Assumptions!$B$13:$B$22,MATCH(C16,Assumptions!$A$13:$A$22,0)),0)</f>
        <v>130</v>
      </c>
      <c r="M16" s="28" t="n">
        <f aca="false">SUM(D16:K16)</f>
        <v>400</v>
      </c>
      <c r="N16" s="29" t="n">
        <f aca="false">D16*$L16</f>
        <v>0</v>
      </c>
      <c r="O16" s="29" t="n">
        <f aca="false">E16*$L16</f>
        <v>23400</v>
      </c>
      <c r="P16" s="29" t="n">
        <f aca="false">F16*$L16</f>
        <v>28600</v>
      </c>
      <c r="Q16" s="29" t="n">
        <f aca="false">G16*$L16</f>
        <v>0</v>
      </c>
      <c r="R16" s="29" t="n">
        <f aca="false">H16*$L16</f>
        <v>0</v>
      </c>
      <c r="S16" s="29" t="n">
        <f aca="false">I16*$L16</f>
        <v>0</v>
      </c>
      <c r="T16" s="29" t="n">
        <f aca="false">J16*$L16</f>
        <v>0</v>
      </c>
      <c r="U16" s="29" t="n">
        <f aca="false">K16*$L16</f>
        <v>0</v>
      </c>
      <c r="V16" s="29" t="n">
        <f aca="false">SUM(N16:U16)</f>
        <v>52000</v>
      </c>
    </row>
    <row r="17" customFormat="false" ht="15" hidden="false" customHeight="false" outlineLevel="0" collapsed="false">
      <c r="A17" s="19" t="s">
        <v>61</v>
      </c>
      <c r="B17" s="19" t="s">
        <v>55</v>
      </c>
      <c r="C17" s="19" t="s">
        <v>40</v>
      </c>
      <c r="D17" s="26" t="n">
        <v>0</v>
      </c>
      <c r="E17" s="26" t="n">
        <v>120</v>
      </c>
      <c r="F17" s="26" t="n">
        <v>160</v>
      </c>
      <c r="G17" s="26" t="n">
        <v>0</v>
      </c>
      <c r="H17" s="26" t="n">
        <v>0</v>
      </c>
      <c r="I17" s="26" t="n">
        <v>0</v>
      </c>
      <c r="J17" s="26" t="n">
        <v>0</v>
      </c>
      <c r="K17" s="26" t="n">
        <v>0</v>
      </c>
      <c r="L17" s="27" t="n">
        <f aca="false">IFERROR(INDEX(Assumptions!$B$13:$B$22,MATCH(C17,Assumptions!$A$13:$A$22,0)),0)</f>
        <v>95</v>
      </c>
      <c r="M17" s="28" t="n">
        <f aca="false">SUM(D17:K17)</f>
        <v>280</v>
      </c>
      <c r="N17" s="29" t="n">
        <f aca="false">D17*$L17</f>
        <v>0</v>
      </c>
      <c r="O17" s="29" t="n">
        <f aca="false">E17*$L17</f>
        <v>11400</v>
      </c>
      <c r="P17" s="29" t="n">
        <f aca="false">F17*$L17</f>
        <v>15200</v>
      </c>
      <c r="Q17" s="29" t="n">
        <f aca="false">G17*$L17</f>
        <v>0</v>
      </c>
      <c r="R17" s="29" t="n">
        <f aca="false">H17*$L17</f>
        <v>0</v>
      </c>
      <c r="S17" s="29" t="n">
        <f aca="false">I17*$L17</f>
        <v>0</v>
      </c>
      <c r="T17" s="29" t="n">
        <f aca="false">J17*$L17</f>
        <v>0</v>
      </c>
      <c r="U17" s="29" t="n">
        <f aca="false">K17*$L17</f>
        <v>0</v>
      </c>
      <c r="V17" s="29" t="n">
        <f aca="false">SUM(N17:U17)</f>
        <v>26600</v>
      </c>
    </row>
    <row r="18" customFormat="false" ht="15" hidden="false" customHeight="false" outlineLevel="0" collapsed="false">
      <c r="A18" s="19" t="s">
        <v>61</v>
      </c>
      <c r="B18" s="19" t="s">
        <v>64</v>
      </c>
      <c r="C18" s="19" t="s">
        <v>39</v>
      </c>
      <c r="D18" s="26" t="n">
        <v>0</v>
      </c>
      <c r="E18" s="26" t="n">
        <v>0</v>
      </c>
      <c r="F18" s="26" t="n">
        <v>120</v>
      </c>
      <c r="G18" s="26" t="n">
        <v>180</v>
      </c>
      <c r="H18" s="26" t="n">
        <v>0</v>
      </c>
      <c r="I18" s="26" t="n">
        <v>0</v>
      </c>
      <c r="J18" s="26" t="n">
        <v>0</v>
      </c>
      <c r="K18" s="26" t="n">
        <v>0</v>
      </c>
      <c r="L18" s="27" t="n">
        <f aca="false">IFERROR(INDEX(Assumptions!$B$13:$B$22,MATCH(C18,Assumptions!$A$13:$A$22,0)),0)</f>
        <v>125</v>
      </c>
      <c r="M18" s="28" t="n">
        <f aca="false">SUM(D18:K18)</f>
        <v>300</v>
      </c>
      <c r="N18" s="29" t="n">
        <f aca="false">D18*$L18</f>
        <v>0</v>
      </c>
      <c r="O18" s="29" t="n">
        <f aca="false">E18*$L18</f>
        <v>0</v>
      </c>
      <c r="P18" s="29" t="n">
        <f aca="false">F18*$L18</f>
        <v>15000</v>
      </c>
      <c r="Q18" s="29" t="n">
        <f aca="false">G18*$L18</f>
        <v>22500</v>
      </c>
      <c r="R18" s="29" t="n">
        <f aca="false">H18*$L18</f>
        <v>0</v>
      </c>
      <c r="S18" s="29" t="n">
        <f aca="false">I18*$L18</f>
        <v>0</v>
      </c>
      <c r="T18" s="29" t="n">
        <f aca="false">J18*$L18</f>
        <v>0</v>
      </c>
      <c r="U18" s="29" t="n">
        <f aca="false">K18*$L18</f>
        <v>0</v>
      </c>
      <c r="V18" s="29" t="n">
        <f aca="false">SUM(N18:U18)</f>
        <v>37500</v>
      </c>
    </row>
    <row r="19" customFormat="false" ht="15" hidden="false" customHeight="false" outlineLevel="0" collapsed="false">
      <c r="A19" s="19" t="s">
        <v>61</v>
      </c>
      <c r="B19" s="19" t="s">
        <v>66</v>
      </c>
      <c r="C19" s="19" t="s">
        <v>38</v>
      </c>
      <c r="D19" s="26" t="n">
        <v>0</v>
      </c>
      <c r="E19" s="26" t="n">
        <v>0</v>
      </c>
      <c r="F19" s="26" t="n">
        <v>0</v>
      </c>
      <c r="G19" s="26" t="n">
        <v>0</v>
      </c>
      <c r="H19" s="26" t="n">
        <v>90</v>
      </c>
      <c r="I19" s="26" t="n">
        <v>160</v>
      </c>
      <c r="J19" s="26" t="n">
        <v>0</v>
      </c>
      <c r="K19" s="26" t="n">
        <v>0</v>
      </c>
      <c r="L19" s="27" t="n">
        <f aca="false">IFERROR(INDEX(Assumptions!$B$13:$B$22,MATCH(C19,Assumptions!$A$13:$A$22,0)),0)</f>
        <v>130</v>
      </c>
      <c r="M19" s="28" t="n">
        <f aca="false">SUM(D19:K19)</f>
        <v>250</v>
      </c>
      <c r="N19" s="29" t="n">
        <f aca="false">D19*$L19</f>
        <v>0</v>
      </c>
      <c r="O19" s="29" t="n">
        <f aca="false">E19*$L19</f>
        <v>0</v>
      </c>
      <c r="P19" s="29" t="n">
        <f aca="false">F19*$L19</f>
        <v>0</v>
      </c>
      <c r="Q19" s="29" t="n">
        <f aca="false">G19*$L19</f>
        <v>0</v>
      </c>
      <c r="R19" s="29" t="n">
        <f aca="false">H19*$L19</f>
        <v>11700</v>
      </c>
      <c r="S19" s="29" t="n">
        <f aca="false">I19*$L19</f>
        <v>20800</v>
      </c>
      <c r="T19" s="29" t="n">
        <f aca="false">J19*$L19</f>
        <v>0</v>
      </c>
      <c r="U19" s="29" t="n">
        <f aca="false">K19*$L19</f>
        <v>0</v>
      </c>
      <c r="V19" s="29" t="n">
        <f aca="false">SUM(N19:U19)</f>
        <v>32500</v>
      </c>
    </row>
    <row r="20" customFormat="false" ht="15" hidden="false" customHeight="false" outlineLevel="0" collapsed="false">
      <c r="A20" s="19" t="s">
        <v>61</v>
      </c>
      <c r="B20" s="19" t="s">
        <v>89</v>
      </c>
      <c r="C20" s="19" t="s">
        <v>36</v>
      </c>
      <c r="D20" s="26" t="n">
        <v>60</v>
      </c>
      <c r="E20" s="26" t="n">
        <v>80</v>
      </c>
      <c r="F20" s="26" t="n">
        <v>80</v>
      </c>
      <c r="G20" s="26" t="n">
        <v>60</v>
      </c>
      <c r="H20" s="26" t="n">
        <v>60</v>
      </c>
      <c r="I20" s="26" t="n">
        <v>60</v>
      </c>
      <c r="J20" s="26" t="n">
        <v>0</v>
      </c>
      <c r="K20" s="26" t="n">
        <v>0</v>
      </c>
      <c r="L20" s="27" t="n">
        <f aca="false">IFERROR(INDEX(Assumptions!$B$13:$B$22,MATCH(C20,Assumptions!$A$13:$A$22,0)),0)</f>
        <v>145</v>
      </c>
      <c r="M20" s="28" t="n">
        <f aca="false">SUM(D20:K20)</f>
        <v>400</v>
      </c>
      <c r="N20" s="29" t="n">
        <f aca="false">D20*$L20</f>
        <v>8700</v>
      </c>
      <c r="O20" s="29" t="n">
        <f aca="false">E20*$L20</f>
        <v>11600</v>
      </c>
      <c r="P20" s="29" t="n">
        <f aca="false">F20*$L20</f>
        <v>11600</v>
      </c>
      <c r="Q20" s="29" t="n">
        <f aca="false">G20*$L20</f>
        <v>8700</v>
      </c>
      <c r="R20" s="29" t="n">
        <f aca="false">H20*$L20</f>
        <v>8700</v>
      </c>
      <c r="S20" s="29" t="n">
        <f aca="false">I20*$L20</f>
        <v>8700</v>
      </c>
      <c r="T20" s="29" t="n">
        <f aca="false">J20*$L20</f>
        <v>0</v>
      </c>
      <c r="U20" s="29" t="n">
        <f aca="false">K20*$L20</f>
        <v>0</v>
      </c>
      <c r="V20" s="29" t="n">
        <f aca="false">SUM(N20:U20)</f>
        <v>58000</v>
      </c>
    </row>
    <row r="21" customFormat="false" ht="15" hidden="false" customHeight="false" outlineLevel="0" collapsed="false">
      <c r="A21" s="30"/>
      <c r="B21" s="30"/>
      <c r="C21" s="31" t="s">
        <v>90</v>
      </c>
      <c r="D21" s="32" t="n">
        <f aca="false">SUM(D5:D20)</f>
        <v>820</v>
      </c>
      <c r="E21" s="32" t="n">
        <f aca="false">SUM(E5:E20)</f>
        <v>1200</v>
      </c>
      <c r="F21" s="32" t="n">
        <f aca="false">SUM(F5:F20)</f>
        <v>1480</v>
      </c>
      <c r="G21" s="32" t="n">
        <f aca="false">SUM(G5:G20)</f>
        <v>1050</v>
      </c>
      <c r="H21" s="32" t="n">
        <f aca="false">SUM(H5:H20)</f>
        <v>570</v>
      </c>
      <c r="I21" s="32" t="n">
        <f aca="false">SUM(I5:I20)</f>
        <v>370</v>
      </c>
      <c r="J21" s="32" t="n">
        <f aca="false">SUM(J5:J20)</f>
        <v>0</v>
      </c>
      <c r="K21" s="32" t="n">
        <f aca="false">SUM(K5:K20)</f>
        <v>0</v>
      </c>
      <c r="L21" s="30"/>
      <c r="M21" s="32" t="n">
        <f aca="false">SUM(M5:M20)</f>
        <v>5490</v>
      </c>
      <c r="N21" s="33" t="n">
        <f aca="false">SUM(N5:N20)</f>
        <v>107400</v>
      </c>
      <c r="O21" s="33" t="n">
        <f aca="false">SUM(O5:O20)</f>
        <v>145200</v>
      </c>
      <c r="P21" s="33" t="n">
        <f aca="false">SUM(P5:P20)</f>
        <v>175200</v>
      </c>
      <c r="Q21" s="33" t="n">
        <f aca="false">SUM(Q5:Q20)</f>
        <v>132150</v>
      </c>
      <c r="R21" s="33" t="n">
        <f aca="false">SUM(R5:R20)</f>
        <v>76300</v>
      </c>
      <c r="S21" s="33" t="n">
        <f aca="false">SUM(S5:S20)</f>
        <v>50350</v>
      </c>
      <c r="T21" s="33" t="n">
        <f aca="false">SUM(T5:T20)</f>
        <v>0</v>
      </c>
      <c r="U21" s="33" t="n">
        <f aca="false">SUM(U5:U20)</f>
        <v>0</v>
      </c>
      <c r="V21" s="33" t="n">
        <f aca="false">SUM(V5:V20)</f>
        <v>686600</v>
      </c>
    </row>
  </sheetData>
  <mergeCells count="2">
    <mergeCell ref="A1:V1"/>
    <mergeCell ref="A2:V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7"/>
    <col collapsed="false" customWidth="true" hidden="false" outlineLevel="0" max="3" min="3" style="0" width="16"/>
    <col collapsed="false" customWidth="true" hidden="false" outlineLevel="0" max="11" min="4" style="0" width="10"/>
    <col collapsed="false" customWidth="true" hidden="false" outlineLevel="0" max="12" min="12" style="0" width="12"/>
  </cols>
  <sheetData>
    <row r="1" customFormat="false" ht="30" hidden="false" customHeight="true" outlineLevel="0" collapsed="false">
      <c r="A1" s="1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.75" hidden="false" customHeight="true" outlineLevel="0" collapsed="false">
      <c r="A2" s="2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5.5" hidden="false" customHeight="true" outlineLevel="0" collapsed="false">
      <c r="A4" s="18" t="s">
        <v>44</v>
      </c>
      <c r="B4" s="18" t="s">
        <v>45</v>
      </c>
      <c r="C4" s="18" t="s">
        <v>93</v>
      </c>
      <c r="D4" s="18" t="s">
        <v>80</v>
      </c>
      <c r="E4" s="18" t="s">
        <v>81</v>
      </c>
      <c r="F4" s="18" t="s">
        <v>82</v>
      </c>
      <c r="G4" s="18" t="s">
        <v>83</v>
      </c>
      <c r="H4" s="18" t="s">
        <v>84</v>
      </c>
      <c r="I4" s="18" t="s">
        <v>85</v>
      </c>
      <c r="J4" s="18" t="s">
        <v>86</v>
      </c>
      <c r="K4" s="18" t="s">
        <v>87</v>
      </c>
      <c r="L4" s="18" t="s">
        <v>88</v>
      </c>
    </row>
    <row r="5" customFormat="false" ht="15" hidden="false" customHeight="false" outlineLevel="0" collapsed="false">
      <c r="A5" s="19" t="s">
        <v>50</v>
      </c>
      <c r="B5" s="19" t="s">
        <v>51</v>
      </c>
      <c r="C5" s="19" t="s">
        <v>94</v>
      </c>
      <c r="D5" s="20" t="n">
        <v>8000</v>
      </c>
      <c r="E5" s="20" t="n">
        <v>0</v>
      </c>
      <c r="F5" s="20" t="n">
        <v>0</v>
      </c>
      <c r="G5" s="20" t="n">
        <v>0</v>
      </c>
      <c r="H5" s="20" t="n">
        <v>0</v>
      </c>
      <c r="I5" s="20" t="n">
        <v>0</v>
      </c>
      <c r="J5" s="20" t="n">
        <v>0</v>
      </c>
      <c r="K5" s="20" t="n">
        <v>0</v>
      </c>
      <c r="L5" s="29" t="n">
        <f aca="false">SUM(D5:K5)</f>
        <v>8000</v>
      </c>
    </row>
    <row r="6" customFormat="false" ht="15" hidden="false" customHeight="false" outlineLevel="0" collapsed="false">
      <c r="A6" s="19" t="s">
        <v>50</v>
      </c>
      <c r="B6" s="19" t="s">
        <v>53</v>
      </c>
      <c r="C6" s="19" t="s">
        <v>95</v>
      </c>
      <c r="D6" s="20" t="n">
        <v>0</v>
      </c>
      <c r="E6" s="20" t="n">
        <v>45000</v>
      </c>
      <c r="F6" s="20" t="n">
        <v>15000</v>
      </c>
      <c r="G6" s="20" t="n">
        <v>0</v>
      </c>
      <c r="H6" s="20" t="n">
        <v>0</v>
      </c>
      <c r="I6" s="20" t="n">
        <v>0</v>
      </c>
      <c r="J6" s="20" t="n">
        <v>0</v>
      </c>
      <c r="K6" s="20" t="n">
        <v>0</v>
      </c>
      <c r="L6" s="29" t="n">
        <f aca="false">SUM(D6:K6)</f>
        <v>60000</v>
      </c>
    </row>
    <row r="7" customFormat="false" ht="15" hidden="false" customHeight="false" outlineLevel="0" collapsed="false">
      <c r="A7" s="19" t="s">
        <v>50</v>
      </c>
      <c r="B7" s="19" t="s">
        <v>55</v>
      </c>
      <c r="C7" s="19" t="s">
        <v>96</v>
      </c>
      <c r="D7" s="20" t="n">
        <v>0</v>
      </c>
      <c r="E7" s="20" t="n">
        <v>0</v>
      </c>
      <c r="F7" s="20" t="n">
        <v>22000</v>
      </c>
      <c r="G7" s="20" t="n">
        <v>12000</v>
      </c>
      <c r="H7" s="20" t="n">
        <v>0</v>
      </c>
      <c r="I7" s="20" t="n">
        <v>0</v>
      </c>
      <c r="J7" s="20" t="n">
        <v>0</v>
      </c>
      <c r="K7" s="20" t="n">
        <v>0</v>
      </c>
      <c r="L7" s="29" t="n">
        <f aca="false">SUM(D7:K7)</f>
        <v>34000</v>
      </c>
    </row>
    <row r="8" customFormat="false" ht="15" hidden="false" customHeight="false" outlineLevel="0" collapsed="false">
      <c r="A8" s="19" t="s">
        <v>50</v>
      </c>
      <c r="B8" s="19" t="s">
        <v>57</v>
      </c>
      <c r="C8" s="19" t="s">
        <v>97</v>
      </c>
      <c r="D8" s="20" t="n">
        <v>0</v>
      </c>
      <c r="E8" s="20" t="n">
        <v>0</v>
      </c>
      <c r="F8" s="20" t="n">
        <v>0</v>
      </c>
      <c r="G8" s="20" t="n">
        <v>6000</v>
      </c>
      <c r="H8" s="20" t="n">
        <v>4000</v>
      </c>
      <c r="I8" s="20" t="n">
        <v>0</v>
      </c>
      <c r="J8" s="20" t="n">
        <v>0</v>
      </c>
      <c r="K8" s="20" t="n">
        <v>0</v>
      </c>
      <c r="L8" s="29" t="n">
        <f aca="false">SUM(D8:K8)</f>
        <v>10000</v>
      </c>
    </row>
    <row r="9" customFormat="false" ht="15" hidden="false" customHeight="false" outlineLevel="0" collapsed="false">
      <c r="A9" s="19" t="s">
        <v>61</v>
      </c>
      <c r="B9" s="19" t="s">
        <v>62</v>
      </c>
      <c r="C9" s="19" t="s">
        <v>94</v>
      </c>
      <c r="D9" s="20" t="n">
        <v>5000</v>
      </c>
      <c r="E9" s="20" t="n">
        <v>0</v>
      </c>
      <c r="F9" s="20" t="n">
        <v>0</v>
      </c>
      <c r="G9" s="20" t="n">
        <v>0</v>
      </c>
      <c r="H9" s="20" t="n">
        <v>0</v>
      </c>
      <c r="I9" s="20" t="n">
        <v>0</v>
      </c>
      <c r="J9" s="20" t="n">
        <v>0</v>
      </c>
      <c r="K9" s="20" t="n">
        <v>0</v>
      </c>
      <c r="L9" s="29" t="n">
        <f aca="false">SUM(D9:K9)</f>
        <v>5000</v>
      </c>
    </row>
    <row r="10" customFormat="false" ht="15" hidden="false" customHeight="false" outlineLevel="0" collapsed="false">
      <c r="A10" s="19" t="s">
        <v>61</v>
      </c>
      <c r="B10" s="19" t="s">
        <v>55</v>
      </c>
      <c r="C10" s="19" t="s">
        <v>96</v>
      </c>
      <c r="D10" s="20" t="n">
        <v>0</v>
      </c>
      <c r="E10" s="20" t="n">
        <v>15000</v>
      </c>
      <c r="F10" s="20" t="n">
        <v>18000</v>
      </c>
      <c r="G10" s="20" t="n">
        <v>0</v>
      </c>
      <c r="H10" s="20" t="n">
        <v>0</v>
      </c>
      <c r="I10" s="20" t="n">
        <v>0</v>
      </c>
      <c r="J10" s="20" t="n">
        <v>0</v>
      </c>
      <c r="K10" s="20" t="n">
        <v>0</v>
      </c>
      <c r="L10" s="29" t="n">
        <f aca="false">SUM(D10:K10)</f>
        <v>33000</v>
      </c>
    </row>
    <row r="11" customFormat="false" ht="15" hidden="false" customHeight="false" outlineLevel="0" collapsed="false">
      <c r="A11" s="19" t="s">
        <v>61</v>
      </c>
      <c r="B11" s="19" t="s">
        <v>64</v>
      </c>
      <c r="C11" s="19" t="s">
        <v>95</v>
      </c>
      <c r="D11" s="20" t="n">
        <v>0</v>
      </c>
      <c r="E11" s="20" t="n">
        <v>0</v>
      </c>
      <c r="F11" s="20" t="n">
        <v>30000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9" t="n">
        <f aca="false">SUM(D11:K11)</f>
        <v>30000</v>
      </c>
    </row>
    <row r="12" customFormat="false" ht="15" hidden="false" customHeight="false" outlineLevel="0" collapsed="false">
      <c r="A12" s="19" t="s">
        <v>61</v>
      </c>
      <c r="B12" s="19" t="s">
        <v>66</v>
      </c>
      <c r="C12" s="19" t="s">
        <v>97</v>
      </c>
      <c r="D12" s="20" t="n">
        <v>0</v>
      </c>
      <c r="E12" s="20" t="n">
        <v>0</v>
      </c>
      <c r="F12" s="20" t="n">
        <v>0</v>
      </c>
      <c r="G12" s="20" t="n">
        <v>0</v>
      </c>
      <c r="H12" s="20" t="n">
        <v>5000</v>
      </c>
      <c r="I12" s="20" t="n">
        <v>7000</v>
      </c>
      <c r="J12" s="20" t="n">
        <v>0</v>
      </c>
      <c r="K12" s="20" t="n">
        <v>0</v>
      </c>
      <c r="L12" s="29" t="n">
        <f aca="false">SUM(D12:K12)</f>
        <v>12000</v>
      </c>
    </row>
    <row r="13" customFormat="false" ht="15" hidden="false" customHeight="false" outlineLevel="0" collapsed="false">
      <c r="A13" s="30"/>
      <c r="B13" s="30"/>
      <c r="C13" s="31" t="s">
        <v>90</v>
      </c>
      <c r="D13" s="33" t="n">
        <f aca="false">SUM(D5:D12)</f>
        <v>13000</v>
      </c>
      <c r="E13" s="33" t="n">
        <f aca="false">SUM(E5:E12)</f>
        <v>60000</v>
      </c>
      <c r="F13" s="33" t="n">
        <f aca="false">SUM(F5:F12)</f>
        <v>85000</v>
      </c>
      <c r="G13" s="33" t="n">
        <f aca="false">SUM(G5:G12)</f>
        <v>18000</v>
      </c>
      <c r="H13" s="33" t="n">
        <f aca="false">SUM(H5:H12)</f>
        <v>9000</v>
      </c>
      <c r="I13" s="33" t="n">
        <f aca="false">SUM(I5:I12)</f>
        <v>7000</v>
      </c>
      <c r="J13" s="33" t="n">
        <f aca="false">SUM(J5:J12)</f>
        <v>0</v>
      </c>
      <c r="K13" s="33" t="n">
        <f aca="false">SUM(K5:K12)</f>
        <v>0</v>
      </c>
      <c r="L13" s="33" t="n">
        <f aca="false">SUM(L5:L12)</f>
        <v>192000</v>
      </c>
    </row>
  </sheetData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9" min="2" style="0" width="11"/>
    <col collapsed="false" customWidth="true" hidden="false" outlineLevel="0" max="10" min="10" style="0" width="13"/>
  </cols>
  <sheetData>
    <row r="1" customFormat="false" ht="30" hidden="false" customHeight="true" outlineLevel="0" collapsed="false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75" hidden="false" customHeight="true" outlineLevel="0" collapsed="false">
      <c r="A2" s="2" t="s">
        <v>99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25.5" hidden="false" customHeight="true" outlineLevel="0" collapsed="false">
      <c r="A4" s="18" t="s">
        <v>100</v>
      </c>
      <c r="B4" s="18" t="s">
        <v>101</v>
      </c>
      <c r="C4" s="18" t="s">
        <v>102</v>
      </c>
      <c r="D4" s="18" t="s">
        <v>103</v>
      </c>
      <c r="E4" s="18" t="s">
        <v>104</v>
      </c>
      <c r="F4" s="18" t="s">
        <v>105</v>
      </c>
      <c r="G4" s="18" t="s">
        <v>106</v>
      </c>
      <c r="H4" s="18" t="s">
        <v>107</v>
      </c>
      <c r="I4" s="18" t="s">
        <v>108</v>
      </c>
      <c r="J4" s="18" t="s">
        <v>109</v>
      </c>
    </row>
    <row r="5" customFormat="false" ht="15" hidden="false" customHeight="false" outlineLevel="0" collapsed="false">
      <c r="A5" s="34" t="s">
        <v>110</v>
      </c>
      <c r="B5" s="27" t="n">
        <f aca="false">Labor!N$21</f>
        <v>107400</v>
      </c>
      <c r="C5" s="27" t="n">
        <f aca="false">Labor!O$21</f>
        <v>145200</v>
      </c>
      <c r="D5" s="27" t="n">
        <f aca="false">Labor!P$21</f>
        <v>175200</v>
      </c>
      <c r="E5" s="27" t="n">
        <f aca="false">Labor!Q$21</f>
        <v>132150</v>
      </c>
      <c r="F5" s="27" t="n">
        <f aca="false">Labor!R$21</f>
        <v>76300</v>
      </c>
      <c r="G5" s="27" t="n">
        <f aca="false">Labor!S$21</f>
        <v>50350</v>
      </c>
      <c r="H5" s="27" t="n">
        <f aca="false">Labor!T$21</f>
        <v>0</v>
      </c>
      <c r="I5" s="27" t="n">
        <f aca="false">Labor!U$21</f>
        <v>0</v>
      </c>
      <c r="J5" s="35" t="n">
        <f aca="false">SUM(B5:I5)</f>
        <v>686600</v>
      </c>
    </row>
    <row r="6" customFormat="false" ht="15" hidden="false" customHeight="false" outlineLevel="0" collapsed="false">
      <c r="A6" s="34" t="s">
        <v>111</v>
      </c>
      <c r="B6" s="27" t="n">
        <f aca="false">Expenses!D$13</f>
        <v>13000</v>
      </c>
      <c r="C6" s="27" t="n">
        <f aca="false">Expenses!E$13</f>
        <v>60000</v>
      </c>
      <c r="D6" s="27" t="n">
        <f aca="false">Expenses!F$13</f>
        <v>85000</v>
      </c>
      <c r="E6" s="27" t="n">
        <f aca="false">Expenses!G$13</f>
        <v>18000</v>
      </c>
      <c r="F6" s="27" t="n">
        <f aca="false">Expenses!H$13</f>
        <v>9000</v>
      </c>
      <c r="G6" s="27" t="n">
        <f aca="false">Expenses!I$13</f>
        <v>7000</v>
      </c>
      <c r="H6" s="27" t="n">
        <f aca="false">Expenses!J$13</f>
        <v>0</v>
      </c>
      <c r="I6" s="27" t="n">
        <f aca="false">Expenses!K$13</f>
        <v>0</v>
      </c>
      <c r="J6" s="35" t="n">
        <f aca="false">SUM(B6:I6)</f>
        <v>192000</v>
      </c>
    </row>
    <row r="7" customFormat="false" ht="15" hidden="false" customHeight="false" outlineLevel="0" collapsed="false">
      <c r="A7" s="34" t="s">
        <v>112</v>
      </c>
      <c r="B7" s="29" t="n">
        <f aca="false">B5+B6</f>
        <v>120400</v>
      </c>
      <c r="C7" s="29" t="n">
        <f aca="false">C5+C6</f>
        <v>205200</v>
      </c>
      <c r="D7" s="29" t="n">
        <f aca="false">D5+D6</f>
        <v>260200</v>
      </c>
      <c r="E7" s="29" t="n">
        <f aca="false">E5+E6</f>
        <v>150150</v>
      </c>
      <c r="F7" s="29" t="n">
        <f aca="false">F5+F6</f>
        <v>85300</v>
      </c>
      <c r="G7" s="29" t="n">
        <f aca="false">G5+G6</f>
        <v>57350</v>
      </c>
      <c r="H7" s="29" t="n">
        <f aca="false">H5+H6</f>
        <v>0</v>
      </c>
      <c r="I7" s="29" t="n">
        <f aca="false">I5+I6</f>
        <v>0</v>
      </c>
      <c r="J7" s="35" t="n">
        <f aca="false">SUM(B7:I7)</f>
        <v>878600</v>
      </c>
    </row>
    <row r="8" customFormat="false" ht="15" hidden="false" customHeight="false" outlineLevel="0" collapsed="false">
      <c r="A8" s="25" t="s">
        <v>113</v>
      </c>
      <c r="B8" s="29" t="n">
        <f aca="false">B7*Assumptions!$B$7</f>
        <v>12040</v>
      </c>
      <c r="C8" s="29" t="n">
        <f aca="false">C7*Assumptions!$B$7</f>
        <v>20520</v>
      </c>
      <c r="D8" s="29" t="n">
        <f aca="false">D7*Assumptions!$B$7</f>
        <v>26020</v>
      </c>
      <c r="E8" s="29" t="n">
        <f aca="false">E7*Assumptions!$B$7</f>
        <v>15015</v>
      </c>
      <c r="F8" s="29" t="n">
        <f aca="false">F7*Assumptions!$B$7</f>
        <v>8530</v>
      </c>
      <c r="G8" s="29" t="n">
        <f aca="false">G7*Assumptions!$B$7</f>
        <v>5735</v>
      </c>
      <c r="H8" s="29" t="n">
        <f aca="false">H7*Assumptions!$B$7</f>
        <v>0</v>
      </c>
      <c r="I8" s="29" t="n">
        <f aca="false">I7*Assumptions!$B$7</f>
        <v>0</v>
      </c>
      <c r="J8" s="35" t="n">
        <f aca="false">SUM(B8:I8)</f>
        <v>87860</v>
      </c>
    </row>
    <row r="9" customFormat="false" ht="15" hidden="false" customHeight="false" outlineLevel="0" collapsed="false">
      <c r="A9" s="31" t="s">
        <v>114</v>
      </c>
      <c r="B9" s="33" t="n">
        <f aca="false">B7+B8</f>
        <v>132440</v>
      </c>
      <c r="C9" s="33" t="n">
        <f aca="false">C7+C8</f>
        <v>225720</v>
      </c>
      <c r="D9" s="33" t="n">
        <f aca="false">D7+D8</f>
        <v>286220</v>
      </c>
      <c r="E9" s="33" t="n">
        <f aca="false">E7+E8</f>
        <v>165165</v>
      </c>
      <c r="F9" s="33" t="n">
        <f aca="false">F7+F8</f>
        <v>93830</v>
      </c>
      <c r="G9" s="33" t="n">
        <f aca="false">G7+G8</f>
        <v>63085</v>
      </c>
      <c r="H9" s="33" t="n">
        <f aca="false">H7+H8</f>
        <v>0</v>
      </c>
      <c r="I9" s="33" t="n">
        <f aca="false">I7+I8</f>
        <v>0</v>
      </c>
      <c r="J9" s="33" t="n">
        <f aca="false">SUM(B9:I9)</f>
        <v>966460</v>
      </c>
    </row>
    <row r="10" customFormat="false" ht="15" hidden="false" customHeight="false" outlineLevel="0" collapsed="false">
      <c r="A10" s="21"/>
      <c r="B10" s="21"/>
      <c r="C10" s="21"/>
      <c r="D10" s="21"/>
      <c r="E10" s="21"/>
      <c r="F10" s="21"/>
      <c r="G10" s="21"/>
      <c r="H10" s="21"/>
      <c r="I10" s="21"/>
      <c r="J10" s="21"/>
    </row>
    <row r="11" customFormat="false" ht="15" hidden="false" customHeight="false" outlineLevel="0" collapsed="false">
      <c r="A11" s="34" t="s">
        <v>115</v>
      </c>
      <c r="B11" s="36" t="n">
        <f aca="false">Labor!D$21</f>
        <v>820</v>
      </c>
      <c r="C11" s="36" t="n">
        <f aca="false">Labor!E$21</f>
        <v>1200</v>
      </c>
      <c r="D11" s="36" t="n">
        <f aca="false">Labor!F$21</f>
        <v>1480</v>
      </c>
      <c r="E11" s="36" t="n">
        <f aca="false">Labor!G$21</f>
        <v>1050</v>
      </c>
      <c r="F11" s="36" t="n">
        <f aca="false">Labor!H$21</f>
        <v>570</v>
      </c>
      <c r="G11" s="36" t="n">
        <f aca="false">Labor!I$21</f>
        <v>370</v>
      </c>
      <c r="H11" s="36" t="n">
        <f aca="false">Labor!J$21</f>
        <v>0</v>
      </c>
      <c r="I11" s="36" t="n">
        <f aca="false">Labor!K$21</f>
        <v>0</v>
      </c>
      <c r="J11" s="37" t="n">
        <f aca="false">SUM(B11:I11)</f>
        <v>5490</v>
      </c>
    </row>
    <row r="12" customFormat="false" ht="15" hidden="false" customHeight="false" outlineLevel="0" collapsed="false">
      <c r="A12" s="34" t="s">
        <v>116</v>
      </c>
      <c r="B12" s="38" t="n">
        <f aca="false">B11/Assumptions!$B$6</f>
        <v>1.97115384615385</v>
      </c>
      <c r="C12" s="38" t="n">
        <f aca="false">C11/Assumptions!$B$6</f>
        <v>2.88461538461538</v>
      </c>
      <c r="D12" s="38" t="n">
        <f aca="false">D11/Assumptions!$B$6</f>
        <v>3.55769230769231</v>
      </c>
      <c r="E12" s="38" t="n">
        <f aca="false">E11/Assumptions!$B$6</f>
        <v>2.52403846153846</v>
      </c>
      <c r="F12" s="38" t="n">
        <f aca="false">F11/Assumptions!$B$6</f>
        <v>1.37019230769231</v>
      </c>
      <c r="G12" s="38" t="n">
        <f aca="false">G11/Assumptions!$B$6</f>
        <v>0.889423076923077</v>
      </c>
      <c r="H12" s="38" t="n">
        <f aca="false">H11/Assumptions!$B$6</f>
        <v>0</v>
      </c>
      <c r="I12" s="38" t="n">
        <f aca="false">I11/Assumptions!$B$6</f>
        <v>0</v>
      </c>
      <c r="J12" s="38" t="n">
        <f aca="false">J11/Assumptions!$B$5</f>
        <v>3.29927884615385</v>
      </c>
    </row>
    <row r="15" customFormat="false" ht="15" hidden="false" customHeight="false" outlineLevel="0" collapsed="false">
      <c r="A15" s="3" t="s">
        <v>117</v>
      </c>
    </row>
    <row r="16" customFormat="false" ht="27.75" hidden="false" customHeight="true" outlineLevel="0" collapsed="false">
      <c r="A16" s="39" t="s">
        <v>118</v>
      </c>
      <c r="B16" s="39"/>
      <c r="C16" s="39"/>
      <c r="D16" s="39"/>
      <c r="E16" s="39"/>
      <c r="F16" s="39"/>
      <c r="G16" s="39"/>
      <c r="H16" s="39"/>
      <c r="I16" s="39"/>
      <c r="J16" s="39"/>
    </row>
    <row r="18" customFormat="false" ht="25.5" hidden="false" customHeight="true" outlineLevel="0" collapsed="false">
      <c r="A18" s="18" t="s">
        <v>119</v>
      </c>
      <c r="B18" s="18" t="s">
        <v>120</v>
      </c>
      <c r="C18" s="18" t="s">
        <v>112</v>
      </c>
    </row>
    <row r="19" customFormat="false" ht="15" hidden="false" customHeight="false" outlineLevel="0" collapsed="false">
      <c r="A19" s="34" t="s">
        <v>121</v>
      </c>
      <c r="B19" s="40" t="n">
        <v>0.9</v>
      </c>
      <c r="C19" s="29" t="n">
        <f aca="false">$J$9*B19</f>
        <v>869814</v>
      </c>
    </row>
    <row r="20" customFormat="false" ht="15" hidden="false" customHeight="false" outlineLevel="0" collapsed="false">
      <c r="A20" s="34" t="s">
        <v>122</v>
      </c>
      <c r="B20" s="40" t="n">
        <v>1</v>
      </c>
      <c r="C20" s="29" t="n">
        <f aca="false">$J$9*B20</f>
        <v>966460</v>
      </c>
    </row>
    <row r="21" customFormat="false" ht="15" hidden="false" customHeight="false" outlineLevel="0" collapsed="false">
      <c r="A21" s="34" t="s">
        <v>123</v>
      </c>
      <c r="B21" s="40" t="n">
        <v>1.15</v>
      </c>
      <c r="C21" s="29" t="n">
        <f aca="false">$J$9*B21</f>
        <v>1111429</v>
      </c>
    </row>
    <row r="24" customFormat="false" ht="15" hidden="false" customHeight="false" outlineLevel="0" collapsed="false">
      <c r="A24" s="3" t="s">
        <v>124</v>
      </c>
    </row>
    <row r="25" customFormat="false" ht="25.5" hidden="false" customHeight="true" outlineLevel="0" collapsed="false">
      <c r="A25" s="18" t="s">
        <v>44</v>
      </c>
      <c r="B25" s="18" t="s">
        <v>125</v>
      </c>
      <c r="C25" s="18" t="s">
        <v>126</v>
      </c>
      <c r="D25" s="18" t="s">
        <v>127</v>
      </c>
    </row>
    <row r="26" customFormat="false" ht="15" hidden="false" customHeight="false" outlineLevel="0" collapsed="false">
      <c r="A26" s="34" t="s">
        <v>50</v>
      </c>
      <c r="B26" s="27" t="n">
        <f aca="false">SUMIF(Labor!$A$5:$A$20,A26,Labor!$V$5:$V$20)</f>
        <v>438150</v>
      </c>
      <c r="C26" s="27" t="n">
        <f aca="false">SUMIF(Expenses!$A$5:$A$20,A26,Expenses!$L$5:$L$20)</f>
        <v>112000</v>
      </c>
      <c r="D26" s="29" t="n">
        <f aca="false">B26+C26</f>
        <v>550150</v>
      </c>
    </row>
    <row r="27" customFormat="false" ht="15" hidden="false" customHeight="false" outlineLevel="0" collapsed="false">
      <c r="A27" s="34" t="s">
        <v>61</v>
      </c>
      <c r="B27" s="27" t="n">
        <f aca="false">SUMIF(Labor!$A$5:$A$20,A27,Labor!$V$5:$V$20)</f>
        <v>248450</v>
      </c>
      <c r="C27" s="27" t="n">
        <f aca="false">SUMIF(Expenses!$A$5:$A$20,A27,Expenses!$L$5:$L$20)</f>
        <v>80000</v>
      </c>
      <c r="D27" s="29" t="n">
        <f aca="false">B27+C27</f>
        <v>328450</v>
      </c>
    </row>
    <row r="29" customFormat="false" ht="15" hidden="false" customHeight="false" outlineLevel="0" collapsed="false">
      <c r="A29" s="41" t="s">
        <v>23</v>
      </c>
    </row>
  </sheetData>
  <mergeCells count="3">
    <mergeCell ref="A1:J1"/>
    <mergeCell ref="A2:J2"/>
    <mergeCell ref="A16:J16"/>
  </mergeCells>
  <hyperlinks>
    <hyperlink ref="A29" r:id="rId2" location="pricing" display="Get PlanX   →   planxpm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2026-08-28T17:15:07Z</dcterms:created>
  <dc:creator>openpyxl</dc:creator>
  <dc:description/>
  <dc:language>en-US</dc:language>
  <cp:lastModifiedBy/>
  <dcterms:modified xsi:type="dcterms:W3CDTF">2026-08-28T17:15:07Z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